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95" tabRatio="707" activeTab="0"/>
  </bookViews>
  <sheets>
    <sheet name="Product Backlog" sheetId="1" r:id="rId1"/>
    <sheet name="Release Plan" sheetId="2" r:id="rId2"/>
    <sheet name="PB Burndown" sheetId="3" r:id="rId3"/>
    <sheet name="Sprint Template" sheetId="4" r:id="rId4"/>
    <sheet name="Task Slips" sheetId="5" r:id="rId5"/>
    <sheet name="Resourcing" sheetId="6" r:id="rId6"/>
  </sheets>
  <definedNames>
    <definedName name="_xlnm._FilterDatabase" localSheetId="0" hidden="1">'Product Backlog'!$A$4:$J$604</definedName>
    <definedName name="AverageSpeedLastEight">OFFSET('PB Burndown'!$P$27,1,0,'PB Burndown'!$G$3,1)</definedName>
    <definedName name="AverageSpeedRealized">OFFSET('PB Burndown'!$O$27,1,0,'PB Burndown'!$G$3,1)</definedName>
    <definedName name="AverageSpeedWorstThree">OFFSET('PB Burndown'!$Q$27,1,0,'PB Burndown'!$G$3,1)</definedName>
    <definedName name="clarstat">'Task Slips'!$A$37:$A$39</definedName>
    <definedName name="ColBottomCurrentScope">OFFSET('PB Burndown'!$I$27,1,0,'PB Burndown'!$G$3,1)</definedName>
    <definedName name="ColTopRemainingWork">OFFSET('PB Burndown'!$F$27,1,0,'PB Burndown'!$G$3,1)</definedName>
    <definedName name="DoneDays">'Sprint Template'!$E$9</definedName>
    <definedName name="Epics">'Release Plan'!$B$45:$B$52</definedName>
    <definedName name="ImplementationDays" localSheetId="2">'PB Burndown'!$B$10</definedName>
    <definedName name="ImplementationDays" localSheetId="0">'PB Burndown'!$B$10</definedName>
    <definedName name="LastEight">IF('PB Burndown'!$G$4&gt;8,OFFSET('PB Burndown'!$D$27,'PB Burndown'!$G$4-7,0,8,1),OFFSET('PB Burndown'!$D$27,1,0,'PB Burndown'!$G$4-1,1))</definedName>
    <definedName name="LastPlanned">IF(OFFSET('PB Burndown'!$B$27,1,0,1,1)="",1,OFFSET('PB Burndown'!$B$27,'PB Burndown'!$G$3,0,1,1))</definedName>
    <definedName name="LastRealized">IF(OFFSET('PB Burndown'!$D$27,1,0,1,1)="",1,OFFSET('PB Burndown'!$D$27,'PB Burndown'!$G$3,0,1,1))</definedName>
    <definedName name="Owner">'Resourcing'!$A$18:$A$21</definedName>
    <definedName name="PBCurrentBottom">OFFSET('PB Burndown'!$N$27,1,0,'PB Burndown'!$G$9,1)</definedName>
    <definedName name="PBTrend">OFFSET('PB Burndown'!$M$27,1,0,'PB Burndown'!$G$9,1)</definedName>
    <definedName name="PlannedSpeed">OFFSET('PB Burndown'!$C$27,1,0,'PB Burndown'!$G$3,1)</definedName>
    <definedName name="_xlnm.Print_Area" localSheetId="0">'Product Backlog'!$A:$J</definedName>
    <definedName name="ProductBacklog">'Product Backlog'!$A$4:$J$604</definedName>
    <definedName name="RealizedSpeed">OFFSET('PB Burndown'!$D$27,1,0,'PB Burndown'!$G$3,1)</definedName>
    <definedName name="ReportingTags">'Release Plan'!#REF!</definedName>
    <definedName name="Resources">'Resourcing'!$B$8:$B$17</definedName>
    <definedName name="Sprint">'Product Backlog'!$G$5:$G$604</definedName>
    <definedName name="SprintCount">'PB Burndown'!$G$3</definedName>
    <definedName name="SprintNo">'Sprint Template'!$F$1</definedName>
    <definedName name="SprintsInTrend">'PB Burndown'!$G$6</definedName>
    <definedName name="SprintTasks">'Sprint Template'!$A$14:$R$999</definedName>
    <definedName name="Status" localSheetId="0">'Product Backlog'!$C$5:$C$250</definedName>
    <definedName name="Status">'Resourcing'!$A$18:$A$21</definedName>
    <definedName name="StatusOptions">'Sprint Template'!$V$4:$V$10</definedName>
    <definedName name="StoryName">'Product Backlog'!$B$5:$B$604</definedName>
    <definedName name="TaskRowCount">'Sprint Template'!$A$9</definedName>
    <definedName name="TaskStatus">'Sprint Template'!$G$14:$G$999</definedName>
    <definedName name="TaskStoryID">'Sprint Template'!$A$14:$A$100</definedName>
    <definedName name="TeamMembers">'Resourcing'!$B$8:$B$17</definedName>
    <definedName name="TotalEffort" localSheetId="2">'PB Burndown'!$E$10</definedName>
    <definedName name="TrendDays">'Sprint Template'!$E$11</definedName>
    <definedName name="TrendOffset">'PB Burndown'!$G$5</definedName>
    <definedName name="TrendSprintCount">'PB Burndown'!$G$4</definedName>
  </definedNames>
  <calcPr fullCalcOnLoad="1"/>
</workbook>
</file>

<file path=xl/comments1.xml><?xml version="1.0" encoding="utf-8"?>
<comments xmlns="http://schemas.openxmlformats.org/spreadsheetml/2006/main">
  <authors>
    <author>Petri Heiramo</author>
  </authors>
  <commentList>
    <comment ref="E4" authorId="0">
      <text>
        <r>
          <rPr>
            <sz val="8"/>
            <rFont val="Tahoma"/>
            <family val="2"/>
          </rPr>
          <t>Story Points or Ideal Days</t>
        </r>
      </text>
    </comment>
    <comment ref="A4" authorId="0">
      <text>
        <r>
          <rPr>
            <sz val="8"/>
            <rFont val="Tahoma"/>
            <family val="2"/>
          </rPr>
          <t>Once a Story ID is given to a story, do not change that number or reuse it even if you delete the story.</t>
        </r>
      </text>
    </comment>
    <comment ref="C4" authorId="0">
      <text>
        <r>
          <rPr>
            <b/>
            <sz val="8"/>
            <rFont val="Tahoma"/>
            <family val="2"/>
          </rPr>
          <t>Use the following statuses:</t>
        </r>
        <r>
          <rPr>
            <sz val="8"/>
            <rFont val="Tahoma"/>
            <family val="2"/>
          </rPr>
          <t xml:space="preserve">
Planned (or empty)
Ongoing
Done
Removed
The sheet uses the above statuses in the formatting and calculation formulas.</t>
        </r>
      </text>
    </comment>
    <comment ref="G4" authorId="0">
      <text>
        <r>
          <rPr>
            <sz val="8"/>
            <rFont val="Tahoma"/>
            <family val="2"/>
          </rPr>
          <t>Create a release plan by assigning stories to planned sprints. If there are more stories in the backlog than in the plan, leave the remaining stories unassigned to sprints.</t>
        </r>
      </text>
    </comment>
    <comment ref="H4" authorId="0">
      <text>
        <r>
          <rPr>
            <sz val="8"/>
            <rFont val="Tahoma"/>
            <family val="2"/>
          </rPr>
          <t>You may assign priorities to the stories, but keep in mind that priority does not always equal implementation order.</t>
        </r>
      </text>
    </comment>
  </commentList>
</comments>
</file>

<file path=xl/comments3.xml><?xml version="1.0" encoding="utf-8"?>
<comments xmlns="http://schemas.openxmlformats.org/spreadsheetml/2006/main">
  <authors>
    <author>Petri Heiramo</author>
  </authors>
  <commentList>
    <comment ref="B17" authorId="0">
      <text>
        <r>
          <rPr>
            <sz val="8"/>
            <rFont val="Tahoma"/>
            <family val="2"/>
          </rPr>
          <t>Average estimate * 1,6</t>
        </r>
      </text>
    </comment>
    <comment ref="B15" authorId="0">
      <text>
        <r>
          <rPr>
            <sz val="8"/>
            <rFont val="Tahoma"/>
            <family val="2"/>
          </rPr>
          <t>Average estimate * 0,6</t>
        </r>
      </text>
    </comment>
    <comment ref="B19" authorId="0">
      <text>
        <r>
          <rPr>
            <sz val="8"/>
            <rFont val="Tahoma"/>
            <family val="2"/>
          </rPr>
          <t>As of latest Product Backlog estimate</t>
        </r>
      </text>
    </comment>
  </commentList>
</comments>
</file>

<file path=xl/comments4.xml><?xml version="1.0" encoding="utf-8"?>
<comments xmlns="http://schemas.openxmlformats.org/spreadsheetml/2006/main">
  <authors>
    <author>Skj?restad, Lars K?re</author>
    <author>Petri Heiramo</author>
  </authors>
  <commentList>
    <comment ref="H4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Day in Sprint</t>
        </r>
      </text>
    </comment>
    <comment ref="C7" authorId="1">
      <text>
        <r>
          <rPr>
            <sz val="8"/>
            <rFont val="Tahoma"/>
            <family val="2"/>
          </rPr>
          <t>Count only active working and implementation days. Do not include Planning Day or Sprint Review.
E.g. a 4-week Sprint would most likely have 18 implementation days.</t>
        </r>
      </text>
    </comment>
    <comment ref="C12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Description of task</t>
        </r>
      </text>
    </comment>
    <comment ref="D12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Description
</t>
        </r>
      </text>
    </comment>
  </commentList>
</comments>
</file>

<file path=xl/comments6.xml><?xml version="1.0" encoding="utf-8"?>
<comments xmlns="http://schemas.openxmlformats.org/spreadsheetml/2006/main">
  <authors>
    <author>Skj?restad, Lars K?re</author>
  </authors>
  <commentList>
    <comment ref="C7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General Availability
</t>
        </r>
      </text>
    </comment>
    <comment ref="D7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Adm &amp; Specification
</t>
        </r>
      </text>
    </comment>
    <comment ref="E7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Code Developement
</t>
        </r>
      </text>
    </comment>
    <comment ref="F7" authorId="0">
      <text>
        <r>
          <rPr>
            <b/>
            <sz val="8"/>
            <rFont val="Tahoma"/>
            <family val="2"/>
          </rPr>
          <t>Skjørestad, Lars Kåre:</t>
        </r>
        <r>
          <rPr>
            <sz val="8"/>
            <rFont val="Tahoma"/>
            <family val="2"/>
          </rPr>
          <t xml:space="preserve">
Test effort
</t>
        </r>
      </text>
    </comment>
  </commentList>
</comments>
</file>

<file path=xl/sharedStrings.xml><?xml version="1.0" encoding="utf-8"?>
<sst xmlns="http://schemas.openxmlformats.org/spreadsheetml/2006/main" count="828" uniqueCount="768">
  <si>
    <t>Completed</t>
  </si>
  <si>
    <t>Ove Asheim</t>
  </si>
  <si>
    <t>Sprint Burndown table / chart</t>
  </si>
  <si>
    <t>Date</t>
  </si>
  <si>
    <t>Day</t>
  </si>
  <si>
    <t>The 3+1 important questions</t>
  </si>
  <si>
    <t xml:space="preserve">(or planned) implemented functionality at the beginning of each sprint. </t>
  </si>
  <si>
    <t>The bottoms of the bars show the changes in project scope</t>
  </si>
  <si>
    <t>Realized total average</t>
  </si>
  <si>
    <t>Trend count</t>
  </si>
  <si>
    <t>(i.e. if the amount of story points</t>
  </si>
  <si>
    <t>Average last 8</t>
  </si>
  <si>
    <t>in the project increases, the bottoms move lower). The length</t>
  </si>
  <si>
    <t>Avg. worst 3 in last 8</t>
  </si>
  <si>
    <t>of the bars indicate the estimated size of the project at the</t>
  </si>
  <si>
    <t xml:space="preserve">beginning of each sprint. </t>
  </si>
  <si>
    <t>These hidden cells are used to draw the graph on this page. DO NOT DELETE!</t>
  </si>
  <si>
    <t>The red line indicates the current planned scope.</t>
  </si>
  <si>
    <t>Predictions - Completion at the end of sprint…</t>
  </si>
  <si>
    <t>Original estimate - Min</t>
  </si>
  <si>
    <t>Original estimate - Avg</t>
  </si>
  <si>
    <t>Original estimate - Max</t>
  </si>
  <si>
    <t>Standard Dev.</t>
  </si>
  <si>
    <t>Realized average</t>
  </si>
  <si>
    <t>LastPlanned</t>
  </si>
  <si>
    <t>LastRealized</t>
  </si>
  <si>
    <t>Realized + St. Dev</t>
  </si>
  <si>
    <t>Realized - St. Dev</t>
  </si>
  <si>
    <t>Average Speeds</t>
  </si>
  <si>
    <t>Sprint</t>
  </si>
  <si>
    <t>Remain.Work</t>
  </si>
  <si>
    <t>Planned Work</t>
  </si>
  <si>
    <t>Realized Work</t>
  </si>
  <si>
    <t>Current Total Size</t>
  </si>
  <si>
    <t>Col top</t>
  </si>
  <si>
    <t>Do not delete…</t>
  </si>
  <si>
    <t>Col bottom</t>
  </si>
  <si>
    <t>Trend Help</t>
  </si>
  <si>
    <t>Raw Trend</t>
  </si>
  <si>
    <t>Real Trend</t>
  </si>
  <si>
    <t>Current Bottom</t>
  </si>
  <si>
    <t>Realized</t>
  </si>
  <si>
    <t>Last 8</t>
  </si>
  <si>
    <t>Worst 3 in Last 8</t>
  </si>
  <si>
    <t>Goal</t>
  </si>
  <si>
    <t>Start</t>
  </si>
  <si>
    <t>End</t>
  </si>
  <si>
    <t>Release Date</t>
  </si>
  <si>
    <t>Sprint Plan</t>
  </si>
  <si>
    <t>Increment Plan</t>
  </si>
  <si>
    <t>Incr.</t>
  </si>
  <si>
    <t>Size</t>
  </si>
  <si>
    <t>Unallocated stories</t>
  </si>
  <si>
    <t>Template note: Increment plan is intended to collect individual sprints into larger releases. In smaller projects, this is not needed.</t>
  </si>
  <si>
    <t>Increment</t>
  </si>
  <si>
    <t>SMUL</t>
  </si>
  <si>
    <t>Product Backlog</t>
  </si>
  <si>
    <t>Story ID</t>
  </si>
  <si>
    <t>Story name</t>
  </si>
  <si>
    <t>Priority</t>
  </si>
  <si>
    <t>Comments</t>
  </si>
  <si>
    <t>Epic</t>
  </si>
  <si>
    <t>Story ID:</t>
  </si>
  <si>
    <t>Story:</t>
  </si>
  <si>
    <t>This is a sample story</t>
  </si>
  <si>
    <t>Task:</t>
  </si>
  <si>
    <t>Example task</t>
  </si>
  <si>
    <t>Initial 
Estimate</t>
  </si>
  <si>
    <t>Work 
Done</t>
  </si>
  <si>
    <t>Work 
Left</t>
  </si>
  <si>
    <t>Example task 2</t>
  </si>
  <si>
    <t>This is another sample story</t>
  </si>
  <si>
    <t>Example task 3</t>
  </si>
  <si>
    <t>&lt;Delete these example lines&gt;</t>
  </si>
  <si>
    <t>Epics</t>
  </si>
  <si>
    <t>% Done</t>
  </si>
  <si>
    <t>Total</t>
  </si>
  <si>
    <t>T-Shirt</t>
  </si>
  <si>
    <t>Trend calculated based on last</t>
  </si>
  <si>
    <t>Task rows</t>
  </si>
  <si>
    <t>Warning! These are necessary</t>
  </si>
  <si>
    <t>template rows</t>
  </si>
  <si>
    <t>Done days</t>
  </si>
  <si>
    <t>Trend</t>
  </si>
  <si>
    <t>Trend Days</t>
  </si>
  <si>
    <t>Sprint Backlog, Sprint</t>
  </si>
  <si>
    <t>Adrian Moores</t>
  </si>
  <si>
    <t>Est</t>
  </si>
  <si>
    <t>Days</t>
  </si>
  <si>
    <t>Satya Mula</t>
  </si>
  <si>
    <t>Product Backlog Burndown Chart</t>
  </si>
  <si>
    <t>Original planned size</t>
  </si>
  <si>
    <t>Sprint count</t>
  </si>
  <si>
    <t>Count trend from last</t>
  </si>
  <si>
    <t>sprints</t>
  </si>
  <si>
    <t>Trend sprint count</t>
  </si>
  <si>
    <t>Trend offset</t>
  </si>
  <si>
    <t>Note:</t>
  </si>
  <si>
    <t>Velocity (points per sprint)</t>
  </si>
  <si>
    <t>Sprints in Trend</t>
  </si>
  <si>
    <t xml:space="preserve">In this chart, the tops of the bars show the amount of actual </t>
  </si>
  <si>
    <t>Original estimate</t>
  </si>
  <si>
    <t>Pri</t>
  </si>
  <si>
    <t xml:space="preserve">Sprint Goals:
•
 </t>
  </si>
  <si>
    <t>How to Demo</t>
  </si>
  <si>
    <t>Remaining</t>
  </si>
  <si>
    <t>Not started</t>
  </si>
  <si>
    <t>The Sort button sorts by sprint then by status</t>
  </si>
  <si>
    <t>AMOO</t>
  </si>
  <si>
    <t>UID</t>
  </si>
  <si>
    <t>Resourcres</t>
  </si>
  <si>
    <t>Desc</t>
  </si>
  <si>
    <t>Conclusion</t>
  </si>
  <si>
    <t>OIMJE</t>
  </si>
  <si>
    <t>Øivind Mjelde</t>
  </si>
  <si>
    <t>DMV</t>
  </si>
  <si>
    <t>Dag Morten Vennestrøm</t>
  </si>
  <si>
    <t>OA</t>
  </si>
  <si>
    <t>Sten Johnsen</t>
  </si>
  <si>
    <t>JOMOU</t>
  </si>
  <si>
    <t>Jørgen Moum</t>
  </si>
  <si>
    <t>MZAC</t>
  </si>
  <si>
    <t>Maja Zachorska</t>
  </si>
  <si>
    <t>RIKNO</t>
  </si>
  <si>
    <t>Richard Knott</t>
  </si>
  <si>
    <t>Eoin Robson</t>
  </si>
  <si>
    <t xml:space="preserve"> </t>
  </si>
  <si>
    <t>STEOJ</t>
  </si>
  <si>
    <t>EOIR</t>
  </si>
  <si>
    <t>Sprint implementation days</t>
  </si>
  <si>
    <t>Owner</t>
  </si>
  <si>
    <t>Focus factor</t>
  </si>
  <si>
    <t>Date/Week/WD</t>
  </si>
  <si>
    <t>Initials</t>
  </si>
  <si>
    <t>Resource name</t>
  </si>
  <si>
    <t>Gen Avail.</t>
  </si>
  <si>
    <t>Adm/Spec</t>
  </si>
  <si>
    <t>Dev</t>
  </si>
  <si>
    <t>Test</t>
  </si>
  <si>
    <t>Task</t>
  </si>
  <si>
    <t>Status</t>
  </si>
  <si>
    <t>% Availability SP1-SP4</t>
  </si>
  <si>
    <t>Hours for normal
working day</t>
  </si>
  <si>
    <t>Hours per day</t>
  </si>
  <si>
    <t>0.Not Started</t>
  </si>
  <si>
    <t>1.In Progress</t>
  </si>
  <si>
    <t>0.Postponed</t>
  </si>
  <si>
    <t>2.Ready for Done</t>
  </si>
  <si>
    <t>3.Done performed</t>
  </si>
  <si>
    <t>4.Sprint tested</t>
  </si>
  <si>
    <t>5.Complete</t>
  </si>
  <si>
    <t>Status on clarificationas</t>
  </si>
  <si>
    <t>In Progress</t>
  </si>
  <si>
    <t>PBI0001</t>
  </si>
  <si>
    <t>PBI0002</t>
  </si>
  <si>
    <t>PBI0003</t>
  </si>
  <si>
    <t>PBI0004</t>
  </si>
  <si>
    <t>PBI0005</t>
  </si>
  <si>
    <t>PBI0006</t>
  </si>
  <si>
    <t>PBI0007</t>
  </si>
  <si>
    <t>PBI0008</t>
  </si>
  <si>
    <t>PBI0009</t>
  </si>
  <si>
    <t>PBI0010</t>
  </si>
  <si>
    <t>PBI0011</t>
  </si>
  <si>
    <t>PBI0012</t>
  </si>
  <si>
    <t>PBI0013</t>
  </si>
  <si>
    <t>PBI0014</t>
  </si>
  <si>
    <t>PBI0015</t>
  </si>
  <si>
    <t>PBI0016</t>
  </si>
  <si>
    <t>PBI0017</t>
  </si>
  <si>
    <t>PBI0018</t>
  </si>
  <si>
    <t>PBI0019</t>
  </si>
  <si>
    <t>PBI0020</t>
  </si>
  <si>
    <t>PBI0021</t>
  </si>
  <si>
    <t>PBI0022</t>
  </si>
  <si>
    <t>PBI0023</t>
  </si>
  <si>
    <t>PBI0024</t>
  </si>
  <si>
    <t>PBI0025</t>
  </si>
  <si>
    <t>PBI0026</t>
  </si>
  <si>
    <t>PBI0027</t>
  </si>
  <si>
    <t>PBI0028</t>
  </si>
  <si>
    <t>PBI0029</t>
  </si>
  <si>
    <t>PBI0030</t>
  </si>
  <si>
    <t>PBI0031</t>
  </si>
  <si>
    <t>PBI0032</t>
  </si>
  <si>
    <t>PBI0033</t>
  </si>
  <si>
    <t>PBI0034</t>
  </si>
  <si>
    <t>PBI0035</t>
  </si>
  <si>
    <t>PBI0036</t>
  </si>
  <si>
    <t>PBI0037</t>
  </si>
  <si>
    <t>PBI0038</t>
  </si>
  <si>
    <t>PBI0039</t>
  </si>
  <si>
    <t>PBI0040</t>
  </si>
  <si>
    <t>PBI0041</t>
  </si>
  <si>
    <t>PBI0042</t>
  </si>
  <si>
    <t>PBI0043</t>
  </si>
  <si>
    <t>PBI0044</t>
  </si>
  <si>
    <t>PBI0045</t>
  </si>
  <si>
    <t>PBI0046</t>
  </si>
  <si>
    <t>PBI0047</t>
  </si>
  <si>
    <t>PBI0048</t>
  </si>
  <si>
    <t>PBI0049</t>
  </si>
  <si>
    <t>PBI0050</t>
  </si>
  <si>
    <t>PBI0051</t>
  </si>
  <si>
    <t>PBI0052</t>
  </si>
  <si>
    <t>PBI0053</t>
  </si>
  <si>
    <t>PBI0054</t>
  </si>
  <si>
    <t>PBI0055</t>
  </si>
  <si>
    <t>PBI0056</t>
  </si>
  <si>
    <t>PBI0057</t>
  </si>
  <si>
    <t>PBI0058</t>
  </si>
  <si>
    <t>PBI0059</t>
  </si>
  <si>
    <t>PBI0060</t>
  </si>
  <si>
    <t>PBI0061</t>
  </si>
  <si>
    <t>PBI0062</t>
  </si>
  <si>
    <t>PBI0063</t>
  </si>
  <si>
    <t>PBI0064</t>
  </si>
  <si>
    <t>PBI0065</t>
  </si>
  <si>
    <t>PBI0066</t>
  </si>
  <si>
    <t>PBI0067</t>
  </si>
  <si>
    <t>PBI0068</t>
  </si>
  <si>
    <t>PBI0069</t>
  </si>
  <si>
    <t>PBI0070</t>
  </si>
  <si>
    <t>PBI0071</t>
  </si>
  <si>
    <t>PBI0072</t>
  </si>
  <si>
    <t>PBI0073</t>
  </si>
  <si>
    <t>PBI0074</t>
  </si>
  <si>
    <t>PBI0075</t>
  </si>
  <si>
    <t>PBI0076</t>
  </si>
  <si>
    <t>PBI0077</t>
  </si>
  <si>
    <t>PBI0078</t>
  </si>
  <si>
    <t>PBI0079</t>
  </si>
  <si>
    <t>PBI0080</t>
  </si>
  <si>
    <t>PBI0081</t>
  </si>
  <si>
    <t>PBI0082</t>
  </si>
  <si>
    <t>PBI0083</t>
  </si>
  <si>
    <t>PBI0084</t>
  </si>
  <si>
    <t>PBI0085</t>
  </si>
  <si>
    <t>PBI0086</t>
  </si>
  <si>
    <t>PBI0087</t>
  </si>
  <si>
    <t>PBI0088</t>
  </si>
  <si>
    <t>PBI0089</t>
  </si>
  <si>
    <t>PBI0090</t>
  </si>
  <si>
    <t>PBI0091</t>
  </si>
  <si>
    <t>PBI0092</t>
  </si>
  <si>
    <t>PBI0093</t>
  </si>
  <si>
    <t>PBI0094</t>
  </si>
  <si>
    <t>PBI0095</t>
  </si>
  <si>
    <t>PBI0096</t>
  </si>
  <si>
    <t>PBI0097</t>
  </si>
  <si>
    <t>PBI0098</t>
  </si>
  <si>
    <t>PBI0099</t>
  </si>
  <si>
    <t>PBI0100</t>
  </si>
  <si>
    <t>PBI0101</t>
  </si>
  <si>
    <t>PBI0102</t>
  </si>
  <si>
    <t>PBI0103</t>
  </si>
  <si>
    <t>PBI0104</t>
  </si>
  <si>
    <t>PBI0105</t>
  </si>
  <si>
    <t>PBI0106</t>
  </si>
  <si>
    <t>PBI0107</t>
  </si>
  <si>
    <t>PBI0108</t>
  </si>
  <si>
    <t>PBI0109</t>
  </si>
  <si>
    <t>PBI0110</t>
  </si>
  <si>
    <t>PBI0111</t>
  </si>
  <si>
    <t>PBI0112</t>
  </si>
  <si>
    <t>PBI0113</t>
  </si>
  <si>
    <t>PBI0114</t>
  </si>
  <si>
    <t>PBI0115</t>
  </si>
  <si>
    <t>PBI0116</t>
  </si>
  <si>
    <t>PBI0117</t>
  </si>
  <si>
    <t>PBI0118</t>
  </si>
  <si>
    <t>PBI0119</t>
  </si>
  <si>
    <t>PBI0120</t>
  </si>
  <si>
    <t>PBI0121</t>
  </si>
  <si>
    <t>PBI0122</t>
  </si>
  <si>
    <t>PBI0123</t>
  </si>
  <si>
    <t>PBI0124</t>
  </si>
  <si>
    <t>PBI0125</t>
  </si>
  <si>
    <t>PBI0126</t>
  </si>
  <si>
    <t>PBI0127</t>
  </si>
  <si>
    <t>PBI0128</t>
  </si>
  <si>
    <t>PBI0129</t>
  </si>
  <si>
    <t>PBI0130</t>
  </si>
  <si>
    <t>PBI0131</t>
  </si>
  <si>
    <t>PBI0132</t>
  </si>
  <si>
    <t>PBI0133</t>
  </si>
  <si>
    <t>PBI0134</t>
  </si>
  <si>
    <t>PBI0135</t>
  </si>
  <si>
    <t>PBI0136</t>
  </si>
  <si>
    <t>PBI0137</t>
  </si>
  <si>
    <t>PBI0138</t>
  </si>
  <si>
    <t>PBI0139</t>
  </si>
  <si>
    <t>PBI0140</t>
  </si>
  <si>
    <t>PBI0141</t>
  </si>
  <si>
    <t>PBI0142</t>
  </si>
  <si>
    <t>PBI0143</t>
  </si>
  <si>
    <t>PBI0144</t>
  </si>
  <si>
    <t>PBI0145</t>
  </si>
  <si>
    <t>PBI0146</t>
  </si>
  <si>
    <t>PBI0147</t>
  </si>
  <si>
    <t>PBI0148</t>
  </si>
  <si>
    <t>PBI0149</t>
  </si>
  <si>
    <t>PBI0150</t>
  </si>
  <si>
    <t>PBI0151</t>
  </si>
  <si>
    <t>PBI0152</t>
  </si>
  <si>
    <t>PBI0153</t>
  </si>
  <si>
    <t>PBI0154</t>
  </si>
  <si>
    <t>PBI0155</t>
  </si>
  <si>
    <t>PBI0156</t>
  </si>
  <si>
    <t>PBI0157</t>
  </si>
  <si>
    <t>PBI0158</t>
  </si>
  <si>
    <t>PBI0159</t>
  </si>
  <si>
    <t>PBI0160</t>
  </si>
  <si>
    <t>PBI0161</t>
  </si>
  <si>
    <t>PBI0162</t>
  </si>
  <si>
    <t>PBI0163</t>
  </si>
  <si>
    <t>PBI0164</t>
  </si>
  <si>
    <t>PBI0165</t>
  </si>
  <si>
    <t>PBI0166</t>
  </si>
  <si>
    <t>PBI0167</t>
  </si>
  <si>
    <t>PBI0168</t>
  </si>
  <si>
    <t>PBI0169</t>
  </si>
  <si>
    <t>PBI0170</t>
  </si>
  <si>
    <t>PBI0171</t>
  </si>
  <si>
    <t>PBI0172</t>
  </si>
  <si>
    <t>PBI0173</t>
  </si>
  <si>
    <t>PBI0174</t>
  </si>
  <si>
    <t>PBI0175</t>
  </si>
  <si>
    <t>PBI0176</t>
  </si>
  <si>
    <t>PBI0177</t>
  </si>
  <si>
    <t>PBI0178</t>
  </si>
  <si>
    <t>PBI0179</t>
  </si>
  <si>
    <t>PBI0180</t>
  </si>
  <si>
    <t>PBI0181</t>
  </si>
  <si>
    <t>PBI0182</t>
  </si>
  <si>
    <t>PBI0183</t>
  </si>
  <si>
    <t>PBI0184</t>
  </si>
  <si>
    <t>PBI0185</t>
  </si>
  <si>
    <t>PBI0186</t>
  </si>
  <si>
    <t>PBI0187</t>
  </si>
  <si>
    <t>PBI0188</t>
  </si>
  <si>
    <t>PBI0189</t>
  </si>
  <si>
    <t>PBI0190</t>
  </si>
  <si>
    <t>PBI0191</t>
  </si>
  <si>
    <t>PBI0192</t>
  </si>
  <si>
    <t>PBI0193</t>
  </si>
  <si>
    <t>PBI0194</t>
  </si>
  <si>
    <t>PBI0195</t>
  </si>
  <si>
    <t>PBI0196</t>
  </si>
  <si>
    <t>PBI0197</t>
  </si>
  <si>
    <t>PBI0198</t>
  </si>
  <si>
    <t>PBI0199</t>
  </si>
  <si>
    <t>PBI0200</t>
  </si>
  <si>
    <t>PBI0201</t>
  </si>
  <si>
    <t>PBI0202</t>
  </si>
  <si>
    <t>PBI0203</t>
  </si>
  <si>
    <t>PBI0204</t>
  </si>
  <si>
    <t>PBI0205</t>
  </si>
  <si>
    <t>PBI0206</t>
  </si>
  <si>
    <t>PBI0207</t>
  </si>
  <si>
    <t>PBI0208</t>
  </si>
  <si>
    <t>PBI0209</t>
  </si>
  <si>
    <t>PBI0210</t>
  </si>
  <si>
    <t>PBI0211</t>
  </si>
  <si>
    <t>PBI0212</t>
  </si>
  <si>
    <t>PBI0213</t>
  </si>
  <si>
    <t>PBI0214</t>
  </si>
  <si>
    <t>PBI0215</t>
  </si>
  <si>
    <t>PBI0216</t>
  </si>
  <si>
    <t>PBI0217</t>
  </si>
  <si>
    <t>PBI0218</t>
  </si>
  <si>
    <t>PBI0219</t>
  </si>
  <si>
    <t>PBI0220</t>
  </si>
  <si>
    <t>PBI0221</t>
  </si>
  <si>
    <t>PBI0222</t>
  </si>
  <si>
    <t>PBI0223</t>
  </si>
  <si>
    <t>PBI0224</t>
  </si>
  <si>
    <t>PBI0225</t>
  </si>
  <si>
    <t>PBI0226</t>
  </si>
  <si>
    <t>PBI0227</t>
  </si>
  <si>
    <t>PBI0228</t>
  </si>
  <si>
    <t>PBI0229</t>
  </si>
  <si>
    <t>PBI0230</t>
  </si>
  <si>
    <t>PBI0231</t>
  </si>
  <si>
    <t>PBI0232</t>
  </si>
  <si>
    <t>PBI0233</t>
  </si>
  <si>
    <t>PBI0234</t>
  </si>
  <si>
    <t>PBI0235</t>
  </si>
  <si>
    <t>PBI0236</t>
  </si>
  <si>
    <t>PBI0237</t>
  </si>
  <si>
    <t>PBI0238</t>
  </si>
  <si>
    <t>PBI0239</t>
  </si>
  <si>
    <t>PBI0240</t>
  </si>
  <si>
    <t>PBI0241</t>
  </si>
  <si>
    <t>PBI0242</t>
  </si>
  <si>
    <t>PBI0243</t>
  </si>
  <si>
    <t>PBI0244</t>
  </si>
  <si>
    <t>PBI0245</t>
  </si>
  <si>
    <t>PBI0246</t>
  </si>
  <si>
    <t>PBI0247</t>
  </si>
  <si>
    <t>PBI0248</t>
  </si>
  <si>
    <t>PBI0249</t>
  </si>
  <si>
    <t>PBI0250</t>
  </si>
  <si>
    <t>PBI0251</t>
  </si>
  <si>
    <t>PBI0252</t>
  </si>
  <si>
    <t>PBI0253</t>
  </si>
  <si>
    <t>PBI0254</t>
  </si>
  <si>
    <t>PBI0255</t>
  </si>
  <si>
    <t>PBI0256</t>
  </si>
  <si>
    <t>PBI0257</t>
  </si>
  <si>
    <t>PBI0258</t>
  </si>
  <si>
    <t>PBI0259</t>
  </si>
  <si>
    <t>PBI0260</t>
  </si>
  <si>
    <t>PBI0261</t>
  </si>
  <si>
    <t>PBI0262</t>
  </si>
  <si>
    <t>PBI0263</t>
  </si>
  <si>
    <t>PBI0264</t>
  </si>
  <si>
    <t>PBI0265</t>
  </si>
  <si>
    <t>PBI0266</t>
  </si>
  <si>
    <t>PBI0267</t>
  </si>
  <si>
    <t>PBI0268</t>
  </si>
  <si>
    <t>PBI0269</t>
  </si>
  <si>
    <t>PBI0270</t>
  </si>
  <si>
    <t>PBI0271</t>
  </si>
  <si>
    <t>PBI0272</t>
  </si>
  <si>
    <t>PBI0273</t>
  </si>
  <si>
    <t>PBI0274</t>
  </si>
  <si>
    <t>PBI0275</t>
  </si>
  <si>
    <t>PBI0276</t>
  </si>
  <si>
    <t>PBI0277</t>
  </si>
  <si>
    <t>PBI0278</t>
  </si>
  <si>
    <t>PBI0279</t>
  </si>
  <si>
    <t>PBI0280</t>
  </si>
  <si>
    <t>PBI0281</t>
  </si>
  <si>
    <t>PBI0282</t>
  </si>
  <si>
    <t>PBI0283</t>
  </si>
  <si>
    <t>PBI0284</t>
  </si>
  <si>
    <t>PBI0285</t>
  </si>
  <si>
    <t>PBI0286</t>
  </si>
  <si>
    <t>PBI0287</t>
  </si>
  <si>
    <t>PBI0288</t>
  </si>
  <si>
    <t>PBI0289</t>
  </si>
  <si>
    <t>PBI0290</t>
  </si>
  <si>
    <t>PBI0291</t>
  </si>
  <si>
    <t>PBI0292</t>
  </si>
  <si>
    <t>PBI0293</t>
  </si>
  <si>
    <t>PBI0294</t>
  </si>
  <si>
    <t>PBI0295</t>
  </si>
  <si>
    <t>PBI0296</t>
  </si>
  <si>
    <t>PBI0297</t>
  </si>
  <si>
    <t>PBI0298</t>
  </si>
  <si>
    <t>PBI0299</t>
  </si>
  <si>
    <t>PBI0300</t>
  </si>
  <si>
    <t>PBI0301</t>
  </si>
  <si>
    <t>PBI0302</t>
  </si>
  <si>
    <t>PBI0303</t>
  </si>
  <si>
    <t>PBI0304</t>
  </si>
  <si>
    <t>PBI0305</t>
  </si>
  <si>
    <t>PBI0306</t>
  </si>
  <si>
    <t>PBI0307</t>
  </si>
  <si>
    <t>PBI0308</t>
  </si>
  <si>
    <t>PBI0309</t>
  </si>
  <si>
    <t>PBI0310</t>
  </si>
  <si>
    <t>PBI0311</t>
  </si>
  <si>
    <t>PBI0312</t>
  </si>
  <si>
    <t>PBI0313</t>
  </si>
  <si>
    <t>PBI0314</t>
  </si>
  <si>
    <t>PBI0315</t>
  </si>
  <si>
    <t>PBI0316</t>
  </si>
  <si>
    <t>PBI0317</t>
  </si>
  <si>
    <t>PBI0318</t>
  </si>
  <si>
    <t>PBI0319</t>
  </si>
  <si>
    <t>PBI0320</t>
  </si>
  <si>
    <t>PBI0321</t>
  </si>
  <si>
    <t>PBI0322</t>
  </si>
  <si>
    <t>PBI0323</t>
  </si>
  <si>
    <t>PBI0324</t>
  </si>
  <si>
    <t>PBI0325</t>
  </si>
  <si>
    <t>PBI0326</t>
  </si>
  <si>
    <t>PBI0327</t>
  </si>
  <si>
    <t>PBI0328</t>
  </si>
  <si>
    <t>PBI0329</t>
  </si>
  <si>
    <t>PBI0330</t>
  </si>
  <si>
    <t>PBI0331</t>
  </si>
  <si>
    <t>PBI0332</t>
  </si>
  <si>
    <t>PBI0333</t>
  </si>
  <si>
    <t>PBI0334</t>
  </si>
  <si>
    <t>PBI0335</t>
  </si>
  <si>
    <t>PBI0336</t>
  </si>
  <si>
    <t>PBI0337</t>
  </si>
  <si>
    <t>PBI0338</t>
  </si>
  <si>
    <t>PBI0339</t>
  </si>
  <si>
    <t>PBI0340</t>
  </si>
  <si>
    <t>PBI0341</t>
  </si>
  <si>
    <t>PBI0342</t>
  </si>
  <si>
    <t>PBI0343</t>
  </si>
  <si>
    <t>PBI0344</t>
  </si>
  <si>
    <t>PBI0345</t>
  </si>
  <si>
    <t>PBI0346</t>
  </si>
  <si>
    <t>PBI0347</t>
  </si>
  <si>
    <t>PBI0348</t>
  </si>
  <si>
    <t>PBI0349</t>
  </si>
  <si>
    <t>PBI0350</t>
  </si>
  <si>
    <t>PBI0351</t>
  </si>
  <si>
    <t>PBI0352</t>
  </si>
  <si>
    <t>PBI0353</t>
  </si>
  <si>
    <t>PBI0354</t>
  </si>
  <si>
    <t>PBI0355</t>
  </si>
  <si>
    <t>PBI0356</t>
  </si>
  <si>
    <t>PBI0357</t>
  </si>
  <si>
    <t>PBI0358</t>
  </si>
  <si>
    <t>PBI0359</t>
  </si>
  <si>
    <t>PBI0360</t>
  </si>
  <si>
    <t>PBI0361</t>
  </si>
  <si>
    <t>PBI0362</t>
  </si>
  <si>
    <t>PBI0363</t>
  </si>
  <si>
    <t>PBI0364</t>
  </si>
  <si>
    <t>PBI0365</t>
  </si>
  <si>
    <t>PBI0366</t>
  </si>
  <si>
    <t>PBI0367</t>
  </si>
  <si>
    <t>PBI0368</t>
  </si>
  <si>
    <t>PBI0369</t>
  </si>
  <si>
    <t>PBI0370</t>
  </si>
  <si>
    <t>PBI0371</t>
  </si>
  <si>
    <t>PBI0372</t>
  </si>
  <si>
    <t>PBI0373</t>
  </si>
  <si>
    <t>PBI0374</t>
  </si>
  <si>
    <t>PBI0375</t>
  </si>
  <si>
    <t>PBI0376</t>
  </si>
  <si>
    <t>PBI0377</t>
  </si>
  <si>
    <t>PBI0378</t>
  </si>
  <si>
    <t>PBI0379</t>
  </si>
  <si>
    <t>PBI0380</t>
  </si>
  <si>
    <t>PBI0381</t>
  </si>
  <si>
    <t>PBI0382</t>
  </si>
  <si>
    <t>PBI0383</t>
  </si>
  <si>
    <t>PBI0384</t>
  </si>
  <si>
    <t>PBI0385</t>
  </si>
  <si>
    <t>PBI0386</t>
  </si>
  <si>
    <t>PBI0387</t>
  </si>
  <si>
    <t>PBI0388</t>
  </si>
  <si>
    <t>PBI0389</t>
  </si>
  <si>
    <t>PBI0390</t>
  </si>
  <si>
    <t>PBI0391</t>
  </si>
  <si>
    <t>PBI0392</t>
  </si>
  <si>
    <t>PBI0393</t>
  </si>
  <si>
    <t>PBI0394</t>
  </si>
  <si>
    <t>PBI0395</t>
  </si>
  <si>
    <t>PBI0396</t>
  </si>
  <si>
    <t>PBI0397</t>
  </si>
  <si>
    <t>PBI0398</t>
  </si>
  <si>
    <t>PBI0399</t>
  </si>
  <si>
    <t>PBI0400</t>
  </si>
  <si>
    <t>PBI0401</t>
  </si>
  <si>
    <t>PBI0402</t>
  </si>
  <si>
    <t>PBI0403</t>
  </si>
  <si>
    <t>PBI0404</t>
  </si>
  <si>
    <t>PBI0405</t>
  </si>
  <si>
    <t>PBI0406</t>
  </si>
  <si>
    <t>PBI0407</t>
  </si>
  <si>
    <t>PBI0408</t>
  </si>
  <si>
    <t>PBI0409</t>
  </si>
  <si>
    <t>PBI0410</t>
  </si>
  <si>
    <t>PBI0411</t>
  </si>
  <si>
    <t>PBI0412</t>
  </si>
  <si>
    <t>PBI0413</t>
  </si>
  <si>
    <t>PBI0414</t>
  </si>
  <si>
    <t>PBI0415</t>
  </si>
  <si>
    <t>PBI0416</t>
  </si>
  <si>
    <t>PBI0417</t>
  </si>
  <si>
    <t>PBI0418</t>
  </si>
  <si>
    <t>PBI0419</t>
  </si>
  <si>
    <t>PBI0420</t>
  </si>
  <si>
    <t>PBI0421</t>
  </si>
  <si>
    <t>PBI0422</t>
  </si>
  <si>
    <t>PBI0423</t>
  </si>
  <si>
    <t>PBI0424</t>
  </si>
  <si>
    <t>PBI0425</t>
  </si>
  <si>
    <t>PBI0426</t>
  </si>
  <si>
    <t>PBI0427</t>
  </si>
  <si>
    <t>PBI0428</t>
  </si>
  <si>
    <t>PBI0429</t>
  </si>
  <si>
    <t>PBI0430</t>
  </si>
  <si>
    <t>PBI0431</t>
  </si>
  <si>
    <t>PBI0432</t>
  </si>
  <si>
    <t>PBI0433</t>
  </si>
  <si>
    <t>PBI0434</t>
  </si>
  <si>
    <t>PBI0435</t>
  </si>
  <si>
    <t>PBI0436</t>
  </si>
  <si>
    <t>PBI0437</t>
  </si>
  <si>
    <t>PBI0438</t>
  </si>
  <si>
    <t>PBI0439</t>
  </si>
  <si>
    <t>PBI0440</t>
  </si>
  <si>
    <t>PBI0441</t>
  </si>
  <si>
    <t>PBI0442</t>
  </si>
  <si>
    <t>PBI0443</t>
  </si>
  <si>
    <t>PBI0444</t>
  </si>
  <si>
    <t>PBI0445</t>
  </si>
  <si>
    <t>PBI0446</t>
  </si>
  <si>
    <t>PBI0447</t>
  </si>
  <si>
    <t>PBI0448</t>
  </si>
  <si>
    <t>PBI0449</t>
  </si>
  <si>
    <t>PBI0450</t>
  </si>
  <si>
    <t>PBI0451</t>
  </si>
  <si>
    <t>PBI0452</t>
  </si>
  <si>
    <t>PBI0453</t>
  </si>
  <si>
    <t>PBI0454</t>
  </si>
  <si>
    <t>PBI0455</t>
  </si>
  <si>
    <t>PBI0456</t>
  </si>
  <si>
    <t>PBI0457</t>
  </si>
  <si>
    <t>PBI0458</t>
  </si>
  <si>
    <t>PBI0459</t>
  </si>
  <si>
    <t>PBI0460</t>
  </si>
  <si>
    <t>PBI0461</t>
  </si>
  <si>
    <t>PBI0462</t>
  </si>
  <si>
    <t>PBI0463</t>
  </si>
  <si>
    <t>PBI0464</t>
  </si>
  <si>
    <t>PBI0465</t>
  </si>
  <si>
    <t>PBI0466</t>
  </si>
  <si>
    <t>PBI0467</t>
  </si>
  <si>
    <t>PBI0468</t>
  </si>
  <si>
    <t>PBI0469</t>
  </si>
  <si>
    <t>PBI0470</t>
  </si>
  <si>
    <t>PBI0471</t>
  </si>
  <si>
    <t>PBI0472</t>
  </si>
  <si>
    <t>PBI0473</t>
  </si>
  <si>
    <t>PBI0474</t>
  </si>
  <si>
    <t>PBI0475</t>
  </si>
  <si>
    <t>PBI0476</t>
  </si>
  <si>
    <t>PBI0477</t>
  </si>
  <si>
    <t>PBI0478</t>
  </si>
  <si>
    <t>PBI0479</t>
  </si>
  <si>
    <t>PBI0480</t>
  </si>
  <si>
    <t>PBI0481</t>
  </si>
  <si>
    <t>PBI0482</t>
  </si>
  <si>
    <t>PBI0483</t>
  </si>
  <si>
    <t>PBI0484</t>
  </si>
  <si>
    <t>PBI0485</t>
  </si>
  <si>
    <t>PBI0486</t>
  </si>
  <si>
    <t>PBI0487</t>
  </si>
  <si>
    <t>PBI0488</t>
  </si>
  <si>
    <t>PBI0489</t>
  </si>
  <si>
    <t>PBI0490</t>
  </si>
  <si>
    <t>PBI0491</t>
  </si>
  <si>
    <t>PBI0492</t>
  </si>
  <si>
    <t>PBI0493</t>
  </si>
  <si>
    <t>PBI0494</t>
  </si>
  <si>
    <t>PBI0495</t>
  </si>
  <si>
    <t>PBI0496</t>
  </si>
  <si>
    <t>PBI0497</t>
  </si>
  <si>
    <t>PBI0498</t>
  </si>
  <si>
    <t>PBI0499</t>
  </si>
  <si>
    <t>PBI0500</t>
  </si>
  <si>
    <t>PBI0501</t>
  </si>
  <si>
    <t>PBI0502</t>
  </si>
  <si>
    <t>PBI0503</t>
  </si>
  <si>
    <t>PBI0504</t>
  </si>
  <si>
    <t>PBI0505</t>
  </si>
  <si>
    <t>PBI0506</t>
  </si>
  <si>
    <t>PBI0507</t>
  </si>
  <si>
    <t>PBI0508</t>
  </si>
  <si>
    <t>PBI0509</t>
  </si>
  <si>
    <t>PBI0510</t>
  </si>
  <si>
    <t>PBI0511</t>
  </si>
  <si>
    <t>PBI0512</t>
  </si>
  <si>
    <t>PBI0513</t>
  </si>
  <si>
    <t>PBI0514</t>
  </si>
  <si>
    <t>PBI0515</t>
  </si>
  <si>
    <t>PBI0516</t>
  </si>
  <si>
    <t>PBI0517</t>
  </si>
  <si>
    <t>PBI0518</t>
  </si>
  <si>
    <t>PBI0519</t>
  </si>
  <si>
    <t>PBI0520</t>
  </si>
  <si>
    <t>PBI0521</t>
  </si>
  <si>
    <t>PBI0522</t>
  </si>
  <si>
    <t>PBI0523</t>
  </si>
  <si>
    <t>PBI0524</t>
  </si>
  <si>
    <t>PBI0525</t>
  </si>
  <si>
    <t>PBI0526</t>
  </si>
  <si>
    <t>PBI0527</t>
  </si>
  <si>
    <t>PBI0528</t>
  </si>
  <si>
    <t>PBI0529</t>
  </si>
  <si>
    <t>PBI0530</t>
  </si>
  <si>
    <t>PBI0531</t>
  </si>
  <si>
    <t>PBI0532</t>
  </si>
  <si>
    <t>PBI0533</t>
  </si>
  <si>
    <t>PBI0534</t>
  </si>
  <si>
    <t>PBI0535</t>
  </si>
  <si>
    <t>PBI0536</t>
  </si>
  <si>
    <t>PBI0537</t>
  </si>
  <si>
    <t>PBI0538</t>
  </si>
  <si>
    <t>PBI0539</t>
  </si>
  <si>
    <t>PBI0540</t>
  </si>
  <si>
    <t>PBI0541</t>
  </si>
  <si>
    <t>PBI0542</t>
  </si>
  <si>
    <t>PBI0543</t>
  </si>
  <si>
    <t>PBI0544</t>
  </si>
  <si>
    <t>PBI0545</t>
  </si>
  <si>
    <t>PBI0546</t>
  </si>
  <si>
    <t>PBI0547</t>
  </si>
  <si>
    <t>PBI0548</t>
  </si>
  <si>
    <t>PBI0549</t>
  </si>
  <si>
    <t>PBI0550</t>
  </si>
  <si>
    <t>PBI0551</t>
  </si>
  <si>
    <t>PBI0552</t>
  </si>
  <si>
    <t>PBI0553</t>
  </si>
  <si>
    <t>PBI0554</t>
  </si>
  <si>
    <t>PBI0555</t>
  </si>
  <si>
    <t>PBI0556</t>
  </si>
  <si>
    <t>PBI0557</t>
  </si>
  <si>
    <t>PBI0558</t>
  </si>
  <si>
    <t>PBI0559</t>
  </si>
  <si>
    <t>PBI0560</t>
  </si>
  <si>
    <t>PBI0561</t>
  </si>
  <si>
    <t>PBI0562</t>
  </si>
  <si>
    <t>PBI0563</t>
  </si>
  <si>
    <t>PBI0564</t>
  </si>
  <si>
    <t>PBI0565</t>
  </si>
  <si>
    <t>PBI0566</t>
  </si>
  <si>
    <t>PBI0567</t>
  </si>
  <si>
    <t>PBI0568</t>
  </si>
  <si>
    <t>PBI0569</t>
  </si>
  <si>
    <t>PBI0570</t>
  </si>
  <si>
    <t>PBI0571</t>
  </si>
  <si>
    <t>PBI0572</t>
  </si>
  <si>
    <t>PBI0573</t>
  </si>
  <si>
    <t>PBI0574</t>
  </si>
  <si>
    <t>PBI0575</t>
  </si>
  <si>
    <t>PBI0576</t>
  </si>
  <si>
    <t>PBI0577</t>
  </si>
  <si>
    <t>PBI0578</t>
  </si>
  <si>
    <t>PBI0579</t>
  </si>
  <si>
    <t>PBI0580</t>
  </si>
  <si>
    <t>PBI0581</t>
  </si>
  <si>
    <t>PBI0582</t>
  </si>
  <si>
    <t>PBI0583</t>
  </si>
  <si>
    <t>PBI0584</t>
  </si>
  <si>
    <t>PBI0585</t>
  </si>
  <si>
    <t>PBI0586</t>
  </si>
  <si>
    <t>PBI0587</t>
  </si>
  <si>
    <t>PBI0588</t>
  </si>
  <si>
    <t>PBI0589</t>
  </si>
  <si>
    <t>PBI0590</t>
  </si>
  <si>
    <t>PBI0591</t>
  </si>
  <si>
    <t>PBI0592</t>
  </si>
  <si>
    <t>PBI0593</t>
  </si>
  <si>
    <t>PBI0594</t>
  </si>
  <si>
    <t>PBI0595</t>
  </si>
  <si>
    <t>PBI0596</t>
  </si>
  <si>
    <t>PBI0597</t>
  </si>
  <si>
    <t>PBI0598</t>
  </si>
  <si>
    <t>PBI0599</t>
  </si>
  <si>
    <t>PBI0600</t>
  </si>
  <si>
    <t>Time</t>
  </si>
  <si>
    <t>Focusfactor</t>
  </si>
  <si>
    <t>Available</t>
  </si>
  <si>
    <t>Første</t>
  </si>
  <si>
    <t>andre</t>
  </si>
  <si>
    <t>tredje</t>
  </si>
  <si>
    <t>fjerde</t>
  </si>
  <si>
    <t>Notes</t>
  </si>
  <si>
    <t>Epic1</t>
  </si>
  <si>
    <t>Epic2</t>
  </si>
  <si>
    <t>Epic3</t>
  </si>
  <si>
    <t>Epic4</t>
  </si>
  <si>
    <t>Epic5</t>
  </si>
  <si>
    <t>Epic6</t>
  </si>
  <si>
    <t>Epic7</t>
  </si>
</sst>
</file>

<file path=xl/styles.xml><?xml version="1.0" encoding="utf-8"?>
<styleSheet xmlns="http://schemas.openxmlformats.org/spreadsheetml/2006/main">
  <numFmts count="6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"/>
    <numFmt numFmtId="183" formatCode="dd/mm/yyyy;@"/>
    <numFmt numFmtId="184" formatCode="d/m/;@"/>
    <numFmt numFmtId="185" formatCode="0.0\ %"/>
    <numFmt numFmtId="186" formatCode="&quot;kr&quot;\ #,##0.00"/>
    <numFmt numFmtId="187" formatCode="&quot;kr&quot;\ #,##0"/>
    <numFmt numFmtId="188" formatCode="d\.m\.yyyy;@"/>
    <numFmt numFmtId="189" formatCode="&quot;Last &quot;###&quot; sprints&quot;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\ &quot;mk&quot;;\-#,##0\ &quot;mk&quot;"/>
    <numFmt numFmtId="199" formatCode="#,##0\ &quot;mk&quot;;[Red]\-#,##0\ &quot;mk&quot;"/>
    <numFmt numFmtId="200" formatCode="#,##0.00\ &quot;mk&quot;;\-#,##0.00\ &quot;mk&quot;"/>
    <numFmt numFmtId="201" formatCode="#,##0.00\ &quot;mk&quot;;[Red]\-#,##0.00\ &quot;mk&quot;"/>
    <numFmt numFmtId="202" formatCode="_-* #,##0\ &quot;mk&quot;_-;\-* #,##0\ &quot;mk&quot;_-;_-* &quot;-&quot;\ &quot;mk&quot;_-;_-@_-"/>
    <numFmt numFmtId="203" formatCode="_-* #,##0\ _m_k_-;\-* #,##0\ _m_k_-;_-* &quot;-&quot;\ _m_k_-;_-@_-"/>
    <numFmt numFmtId="204" formatCode="_-* #,##0.00\ &quot;mk&quot;_-;\-* #,##0.00\ &quot;mk&quot;_-;_-* &quot;-&quot;??\ &quot;mk&quot;_-;_-@_-"/>
    <numFmt numFmtId="205" formatCode="_-* #,##0.00\ _m_k_-;\-* #,##0.00\ _m_k_-;_-* &quot;-&quot;??\ _m_k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d/\ mmm/\ yyyy"/>
    <numFmt numFmtId="216" formatCode="d/mm/yyyy"/>
    <numFmt numFmtId="217" formatCode="[$€-2]\ #,##0.00_);[Red]\([$€-2]\ #,##0.00\)"/>
    <numFmt numFmtId="218" formatCode="[$-40B]d\.\ mmmm&quot;ta &quot;yyyy"/>
    <numFmt numFmtId="219" formatCode="&quot;Sprint &quot;#&quot; Backlog&quot;"/>
    <numFmt numFmtId="220" formatCode="0.0000"/>
    <numFmt numFmtId="221" formatCode="0.000"/>
    <numFmt numFmtId="222" formatCode="d/m/yyyy;@"/>
    <numFmt numFmtId="223" formatCode="[$-414]d\.\ mmmm\ yyyy"/>
    <numFmt numFmtId="224" formatCode="mmm/yyyy"/>
  </numFmts>
  <fonts count="6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24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color indexed="16"/>
      <name val="Arial"/>
      <family val="2"/>
    </font>
    <font>
      <sz val="8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63"/>
      <name val="Arial"/>
      <family val="2"/>
    </font>
    <font>
      <b/>
      <sz val="8"/>
      <color indexed="63"/>
      <name val="Arial"/>
      <family val="2"/>
    </font>
    <font>
      <sz val="14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9"/>
      <color indexed="8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4"/>
      <color indexed="8"/>
      <name val="Verdana"/>
      <family val="0"/>
    </font>
    <font>
      <sz val="6.2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5" fillId="0" borderId="0" xfId="53" applyFont="1" applyBorder="1" applyAlignment="1" applyProtection="1">
      <alignment horizontal="left"/>
      <protection/>
    </xf>
    <xf numFmtId="0" fontId="5" fillId="0" borderId="0" xfId="53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vertical="top" wrapText="1"/>
    </xf>
    <xf numFmtId="0" fontId="11" fillId="33" borderId="0" xfId="53" applyFont="1" applyFill="1" applyBorder="1" applyAlignment="1" applyProtection="1">
      <alignment horizontal="left" vertical="top" wrapText="1"/>
      <protection locked="0"/>
    </xf>
    <xf numFmtId="0" fontId="1" fillId="34" borderId="0" xfId="0" applyFont="1" applyFill="1" applyBorder="1" applyAlignment="1" applyProtection="1">
      <alignment horizontal="left" vertical="top"/>
      <protection locked="0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53" applyFont="1" applyFill="1" applyBorder="1" applyAlignment="1" applyProtection="1">
      <alignment horizontal="left" vertical="top" wrapText="1"/>
      <protection locked="0"/>
    </xf>
    <xf numFmtId="1" fontId="8" fillId="33" borderId="0" xfId="0" applyNumberFormat="1" applyFont="1" applyFill="1" applyBorder="1" applyAlignment="1">
      <alignment horizontal="right" vertical="top" wrapText="1"/>
    </xf>
    <xf numFmtId="1" fontId="8" fillId="33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/>
    </xf>
    <xf numFmtId="0" fontId="5" fillId="0" borderId="0" xfId="53" applyAlignment="1" applyProtection="1">
      <alignment/>
      <protection/>
    </xf>
    <xf numFmtId="187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10" fillId="36" borderId="0" xfId="0" applyFont="1" applyFill="1" applyAlignment="1">
      <alignment/>
    </xf>
    <xf numFmtId="0" fontId="0" fillId="0" borderId="0" xfId="0" applyAlignment="1">
      <alignment horizontal="left"/>
    </xf>
    <xf numFmtId="0" fontId="1" fillId="37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37" borderId="1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vertical="top"/>
      <protection locked="0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9" fontId="14" fillId="0" borderId="16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9" fontId="14" fillId="0" borderId="1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5" fillId="38" borderId="0" xfId="0" applyFont="1" applyFill="1" applyBorder="1" applyAlignment="1">
      <alignment/>
    </xf>
    <xf numFmtId="9" fontId="1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 textRotation="90" wrapText="1"/>
    </xf>
    <xf numFmtId="0" fontId="2" fillId="0" borderId="0" xfId="0" applyFont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7" fillId="39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18" fillId="0" borderId="0" xfId="0" applyFont="1" applyAlignment="1">
      <alignment/>
    </xf>
    <xf numFmtId="0" fontId="9" fillId="0" borderId="0" xfId="53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53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/>
    </xf>
    <xf numFmtId="0" fontId="7" fillId="35" borderId="0" xfId="0" applyFont="1" applyFill="1" applyAlignment="1">
      <alignment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1" fontId="20" fillId="33" borderId="0" xfId="0" applyNumberFormat="1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vertical="top"/>
    </xf>
    <xf numFmtId="0" fontId="0" fillId="40" borderId="0" xfId="0" applyFill="1" applyAlignment="1">
      <alignment/>
    </xf>
    <xf numFmtId="0" fontId="22" fillId="0" borderId="0" xfId="0" applyFont="1" applyAlignment="1">
      <alignment/>
    </xf>
    <xf numFmtId="182" fontId="0" fillId="40" borderId="0" xfId="0" applyNumberFormat="1" applyFill="1" applyAlignment="1">
      <alignment/>
    </xf>
    <xf numFmtId="1" fontId="0" fillId="40" borderId="0" xfId="0" applyNumberFormat="1" applyFill="1" applyAlignment="1">
      <alignment/>
    </xf>
    <xf numFmtId="0" fontId="7" fillId="39" borderId="0" xfId="0" applyFont="1" applyFill="1" applyBorder="1" applyAlignment="1">
      <alignment horizontal="center" wrapText="1"/>
    </xf>
    <xf numFmtId="0" fontId="7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wrapText="1"/>
    </xf>
    <xf numFmtId="0" fontId="7" fillId="39" borderId="20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left" wrapText="1"/>
    </xf>
    <xf numFmtId="0" fontId="0" fillId="40" borderId="0" xfId="0" applyFill="1" applyAlignment="1">
      <alignment horizontal="center"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21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39" borderId="13" xfId="0" applyFill="1" applyBorder="1" applyAlignment="1">
      <alignment horizontal="center"/>
    </xf>
    <xf numFmtId="188" fontId="0" fillId="39" borderId="14" xfId="0" applyNumberFormat="1" applyFill="1" applyBorder="1" applyAlignment="1">
      <alignment horizontal="center"/>
    </xf>
    <xf numFmtId="0" fontId="0" fillId="39" borderId="14" xfId="0" applyNumberFormat="1" applyFill="1" applyBorder="1" applyAlignment="1">
      <alignment horizontal="center"/>
    </xf>
    <xf numFmtId="0" fontId="0" fillId="39" borderId="0" xfId="0" applyNumberFormat="1" applyFill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39" borderId="18" xfId="0" applyFill="1" applyBorder="1" applyAlignment="1">
      <alignment horizontal="center"/>
    </xf>
    <xf numFmtId="188" fontId="0" fillId="39" borderId="0" xfId="0" applyNumberFormat="1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39" borderId="24" xfId="0" applyFill="1" applyBorder="1" applyAlignment="1">
      <alignment horizontal="center"/>
    </xf>
    <xf numFmtId="188" fontId="0" fillId="39" borderId="19" xfId="0" applyNumberFormat="1" applyFill="1" applyBorder="1" applyAlignment="1">
      <alignment horizontal="center"/>
    </xf>
    <xf numFmtId="0" fontId="0" fillId="39" borderId="19" xfId="0" applyNumberFormat="1" applyFill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0" fontId="0" fillId="0" borderId="25" xfId="0" applyBorder="1" applyAlignment="1">
      <alignment/>
    </xf>
    <xf numFmtId="0" fontId="7" fillId="0" borderId="15" xfId="0" applyFont="1" applyBorder="1" applyAlignment="1">
      <alignment/>
    </xf>
    <xf numFmtId="0" fontId="7" fillId="0" borderId="26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4" fontId="0" fillId="39" borderId="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NumberForma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5" xfId="0" applyNumberForma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24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vertical="top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7" fontId="0" fillId="0" borderId="0" xfId="0" applyNumberFormat="1" applyAlignment="1">
      <alignment horizontal="center" vertical="top"/>
    </xf>
    <xf numFmtId="0" fontId="7" fillId="39" borderId="20" xfId="0" applyFon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7" fillId="0" borderId="31" xfId="0" applyFont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 wrapText="1"/>
    </xf>
    <xf numFmtId="0" fontId="25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44" xfId="0" applyBorder="1" applyAlignment="1">
      <alignment vertical="top"/>
    </xf>
    <xf numFmtId="0" fontId="7" fillId="0" borderId="0" xfId="0" applyFont="1" applyAlignment="1">
      <alignment vertical="top"/>
    </xf>
    <xf numFmtId="0" fontId="26" fillId="0" borderId="0" xfId="0" applyFont="1" applyAlignment="1">
      <alignment/>
    </xf>
    <xf numFmtId="0" fontId="7" fillId="39" borderId="20" xfId="0" applyFont="1" applyFill="1" applyBorder="1" applyAlignment="1">
      <alignment vertical="top"/>
    </xf>
    <xf numFmtId="0" fontId="7" fillId="0" borderId="19" xfId="0" applyFont="1" applyBorder="1" applyAlignment="1">
      <alignment/>
    </xf>
    <xf numFmtId="9" fontId="0" fillId="0" borderId="0" xfId="59" applyFont="1" applyBorder="1" applyAlignment="1">
      <alignment/>
    </xf>
    <xf numFmtId="0" fontId="8" fillId="33" borderId="0" xfId="0" applyFont="1" applyFill="1" applyBorder="1" applyAlignment="1" applyProtection="1">
      <alignment horizontal="left" vertical="top" wrapText="1"/>
      <protection/>
    </xf>
    <xf numFmtId="16" fontId="8" fillId="33" borderId="0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Alignment="1">
      <alignment horizontal="left" vertical="top"/>
    </xf>
    <xf numFmtId="0" fontId="0" fillId="41" borderId="0" xfId="0" applyFill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7" xfId="0" applyNumberFormat="1" applyFont="1" applyFill="1" applyBorder="1" applyAlignment="1">
      <alignment horizontal="left"/>
    </xf>
    <xf numFmtId="0" fontId="7" fillId="39" borderId="20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Alignment="1">
      <alignment horizontal="left"/>
    </xf>
    <xf numFmtId="0" fontId="23" fillId="39" borderId="0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</font>
    </dxf>
    <dxf>
      <font>
        <color indexed="54"/>
      </font>
    </dxf>
    <dxf>
      <font>
        <color indexed="9"/>
      </font>
    </dxf>
    <dxf>
      <font>
        <b/>
        <i val="0"/>
      </font>
    </dxf>
    <dxf>
      <font>
        <color indexed="54"/>
      </font>
    </dxf>
    <dxf>
      <font>
        <b/>
        <i val="0"/>
      </font>
    </dxf>
    <dxf>
      <font>
        <color indexed="54"/>
      </font>
    </dxf>
    <dxf>
      <fill>
        <patternFill patternType="lightUp">
          <fgColor indexed="10"/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rgb="FFCCFF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Velocity and Remaining Work</a:t>
            </a:r>
          </a:p>
        </c:rich>
      </c:tx>
      <c:layout>
        <c:manualLayout>
          <c:xMode val="factor"/>
          <c:yMode val="factor"/>
          <c:x val="-0.0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275"/>
          <c:w val="0.961"/>
          <c:h val="0.91725"/>
        </c:manualLayout>
      </c:layout>
      <c:lineChart>
        <c:grouping val="standard"/>
        <c:varyColors val="0"/>
        <c:ser>
          <c:idx val="0"/>
          <c:order val="0"/>
          <c:tx>
            <c:v>Remaining Work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[0]!ColTopRemainingWork</c:f>
              <c:numCache/>
            </c:numRef>
          </c:val>
          <c:smooth val="0"/>
        </c:ser>
        <c:ser>
          <c:idx val="5"/>
          <c:order val="2"/>
          <c:tx>
            <c:v>Current bottom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[0]!PBCurrentBottom</c:f>
              <c:numCache/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ser>
          <c:idx val="4"/>
          <c:order val="4"/>
          <c:tx>
            <c:v>Trend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[0]!PBTrend</c:f>
              <c:numCache/>
            </c:numRef>
          </c:val>
          <c:smooth val="0"/>
        </c:ser>
        <c:ser>
          <c:idx val="3"/>
          <c:order val="5"/>
          <c:tx>
            <c:v>Current Scope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[0]!ColBottomCurrentScope</c:f>
              <c:numCache/>
            </c:numRef>
          </c:val>
          <c:smooth val="0"/>
        </c:ser>
        <c:upDownBars>
          <c:upBars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175"/>
        <c:crosses val="autoZero"/>
        <c:auto val="1"/>
        <c:lblOffset val="200"/>
        <c:tickLblSkip val="1"/>
        <c:noMultiLvlLbl val="0"/>
      </c:catAx>
      <c:valAx>
        <c:axId val="6517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Development Velocity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025"/>
          <c:w val="0.94125"/>
          <c:h val="0.7735"/>
        </c:manualLayout>
      </c:layout>
      <c:barChart>
        <c:barDir val="col"/>
        <c:grouping val="clustered"/>
        <c:varyColors val="0"/>
        <c:ser>
          <c:idx val="4"/>
          <c:order val="0"/>
          <c:tx>
            <c:v>Planned Speed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[0]!PlannedSpeed</c:f>
              <c:numCache/>
            </c:numRef>
          </c:val>
        </c:ser>
        <c:ser>
          <c:idx val="0"/>
          <c:order val="1"/>
          <c:tx>
            <c:v>Realized Speed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[0]!RealizedSpeed</c:f>
              <c:numCache/>
            </c:numRef>
          </c:val>
        </c:ser>
        <c:gapWidth val="50"/>
        <c:axId val="55171388"/>
        <c:axId val="26780445"/>
      </c:barChart>
      <c:lineChart>
        <c:grouping val="standard"/>
        <c:varyColors val="0"/>
        <c:ser>
          <c:idx val="1"/>
          <c:order val="2"/>
          <c:tx>
            <c:v>Average Realized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[0]!AverageSpeedRealized</c:f>
              <c:numCache/>
            </c:numRef>
          </c:val>
          <c:smooth val="0"/>
        </c:ser>
        <c:ser>
          <c:idx val="2"/>
          <c:order val="3"/>
          <c:tx>
            <c:v>Avg. Last 8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[0]!AverageSpeedLastEight</c:f>
              <c:numCache/>
            </c:numRef>
          </c:val>
          <c:smooth val="0"/>
        </c:ser>
        <c:ser>
          <c:idx val="3"/>
          <c:order val="4"/>
          <c:tx>
            <c:v>Avg. Worst 3 in Last 8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[0]!AverageSpeedWorstThree</c:f>
              <c:numCache/>
            </c:numRef>
          </c:val>
          <c:smooth val="0"/>
        </c:ser>
        <c:axId val="55171388"/>
        <c:axId val="26780445"/>
      </c:line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7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8225"/>
          <c:w val="0.86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"/>
          <c:w val="0.8915"/>
          <c:h val="0.99175"/>
        </c:manualLayout>
      </c:layout>
      <c:barChart>
        <c:barDir val="col"/>
        <c:grouping val="clustered"/>
        <c:varyColors val="0"/>
        <c:ser>
          <c:idx val="1"/>
          <c:order val="0"/>
          <c:tx>
            <c:v>Daily progress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Ideal Line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27808"/>
        <c:axId val="52841409"/>
      </c:barChart>
      <c:lineChart>
        <c:grouping val="standard"/>
        <c:varyColors val="0"/>
        <c:ser>
          <c:idx val="2"/>
          <c:order val="2"/>
          <c:tx>
            <c:v>Trend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10634"/>
        <c:axId val="52295707"/>
      </c:lineChart>
      <c:catAx>
        <c:axId val="13327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2841409"/>
        <c:crosses val="autoZero"/>
        <c:auto val="0"/>
        <c:lblOffset val="100"/>
        <c:tickLblSkip val="1"/>
        <c:noMultiLvlLbl val="0"/>
      </c:catAx>
      <c:valAx>
        <c:axId val="52841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5"/>
            </c:manualLayout>
          </c:layout>
          <c:overlay val="0"/>
          <c:spPr>
            <a:solidFill>
              <a:srgbClr val="333333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At val="1"/>
        <c:crossBetween val="between"/>
        <c:dispUnits/>
      </c:valAx>
      <c:catAx>
        <c:axId val="581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52295707"/>
        <c:crosses val="autoZero"/>
        <c:auto val="0"/>
        <c:lblOffset val="100"/>
        <c:tickLblSkip val="1"/>
        <c:noMultiLvlLbl val="0"/>
      </c:catAx>
      <c:valAx>
        <c:axId val="52295707"/>
        <c:scaling>
          <c:orientation val="minMax"/>
        </c:scaling>
        <c:axPos val="l"/>
        <c:delete val="1"/>
        <c:majorTickMark val="out"/>
        <c:minorTickMark val="none"/>
        <c:tickLblPos val="nextTo"/>
        <c:crossAx val="581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"/>
          <c:w val="0.929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Daily progress</c:v>
          </c:tx>
          <c:spPr>
            <a:solidFill>
              <a:srgbClr val="99CC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'Sprint Template'!$I$12:$R$12</c:f>
              <c:numCache/>
            </c:numRef>
          </c:val>
        </c:ser>
        <c:gapWidth val="50"/>
        <c:axId val="899316"/>
        <c:axId val="8093845"/>
      </c:barChart>
      <c:lineChart>
        <c:grouping val="standard"/>
        <c:varyColors val="0"/>
        <c:ser>
          <c:idx val="3"/>
          <c:order val="1"/>
          <c:tx>
            <c:v>Ideal line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Template'!$I$5:$R$5</c:f>
              <c:numCache/>
            </c:numRef>
          </c:val>
          <c:smooth val="0"/>
        </c:ser>
        <c:ser>
          <c:idx val="0"/>
          <c:order val="2"/>
          <c:tx>
            <c:v>Trend line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'Sprint Template'!$I$6:$R$6</c:f>
              <c:numCache/>
            </c:numRef>
          </c:val>
          <c:smooth val="0"/>
        </c:ser>
        <c:axId val="5735742"/>
        <c:axId val="51621679"/>
      </c:lineChart>
      <c:catAx>
        <c:axId val="899316"/>
        <c:scaling>
          <c:orientation val="minMax"/>
        </c:scaling>
        <c:axPos val="b"/>
        <c:delete val="1"/>
        <c:majorTickMark val="out"/>
        <c:minorTickMark val="none"/>
        <c:tickLblPos val="nextTo"/>
        <c:crossAx val="8093845"/>
        <c:crosses val="autoZero"/>
        <c:auto val="0"/>
        <c:lblOffset val="100"/>
        <c:tickLblSkip val="1"/>
        <c:noMultiLvlLbl val="0"/>
      </c:catAx>
      <c:valAx>
        <c:axId val="80938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Work remaining (h)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725"/>
            </c:manualLayout>
          </c:layout>
          <c:overlay val="0"/>
          <c:spPr>
            <a:solidFill>
              <a:srgbClr val="333333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At val="1"/>
        <c:crossBetween val="between"/>
        <c:dispUnits/>
      </c:valAx>
      <c:catAx>
        <c:axId val="573574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21679"/>
        <c:crosses val="autoZero"/>
        <c:auto val="0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delete val="1"/>
        <c:majorTickMark val="out"/>
        <c:minorTickMark val="none"/>
        <c:tickLblPos val="nextTo"/>
        <c:crossAx val="573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333333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1</xdr:row>
      <xdr:rowOff>47625</xdr:rowOff>
    </xdr:from>
    <xdr:ext cx="4638675" cy="3009900"/>
    <xdr:graphicFrame>
      <xdr:nvGraphicFramePr>
        <xdr:cNvPr id="1" name="Chart 1"/>
        <xdr:cNvGraphicFramePr/>
      </xdr:nvGraphicFramePr>
      <xdr:xfrm>
        <a:off x="3752850" y="276225"/>
        <a:ext cx="4638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180975</xdr:colOff>
      <xdr:row>20</xdr:row>
      <xdr:rowOff>47625</xdr:rowOff>
    </xdr:from>
    <xdr:to>
      <xdr:col>24</xdr:col>
      <xdr:colOff>552450</xdr:colOff>
      <xdr:row>39</xdr:row>
      <xdr:rowOff>123825</xdr:rowOff>
    </xdr:to>
    <xdr:graphicFrame>
      <xdr:nvGraphicFramePr>
        <xdr:cNvPr id="2" name="Chart 5"/>
        <xdr:cNvGraphicFramePr/>
      </xdr:nvGraphicFramePr>
      <xdr:xfrm>
        <a:off x="3762375" y="3352800"/>
        <a:ext cx="4638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6</xdr:col>
      <xdr:colOff>704850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552825" y="400050"/>
        <a:ext cx="2733675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1790700</xdr:colOff>
      <xdr:row>1</xdr:row>
      <xdr:rowOff>19050</xdr:rowOff>
    </xdr:from>
    <xdr:to>
      <xdr:col>6</xdr:col>
      <xdr:colOff>704850</xdr:colOff>
      <xdr:row>6</xdr:row>
      <xdr:rowOff>0</xdr:rowOff>
    </xdr:to>
    <xdr:graphicFrame>
      <xdr:nvGraphicFramePr>
        <xdr:cNvPr id="2" name="Chart 1"/>
        <xdr:cNvGraphicFramePr/>
      </xdr:nvGraphicFramePr>
      <xdr:xfrm>
        <a:off x="2695575" y="400050"/>
        <a:ext cx="3590925" cy="102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imeanddate.com/calendar/?year=2009&amp;country=18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604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605" sqref="A605:IV992"/>
    </sheetView>
  </sheetViews>
  <sheetFormatPr defaultColWidth="9.140625" defaultRowHeight="12.75"/>
  <cols>
    <col min="1" max="1" width="11.7109375" style="141" customWidth="1"/>
    <col min="2" max="2" width="71.28125" style="142" customWidth="1"/>
    <col min="3" max="3" width="10.8515625" style="141" customWidth="1"/>
    <col min="4" max="4" width="10.421875" style="141" customWidth="1"/>
    <col min="5" max="5" width="9.140625" style="141" hidden="1" customWidth="1"/>
    <col min="6" max="6" width="13.421875" style="141" customWidth="1"/>
    <col min="7" max="8" width="9.140625" style="141" customWidth="1"/>
    <col min="9" max="9" width="21.8515625" style="177" customWidth="1"/>
    <col min="10" max="10" width="72.7109375" style="142" customWidth="1"/>
    <col min="11" max="16384" width="9.140625" style="142" customWidth="1"/>
  </cols>
  <sheetData>
    <row r="1" spans="1:9" ht="18">
      <c r="A1" s="87" t="s">
        <v>56</v>
      </c>
      <c r="C1" s="140" t="s">
        <v>126</v>
      </c>
      <c r="D1" s="140"/>
      <c r="I1" s="178"/>
    </row>
    <row r="2" spans="2:9" ht="12.75">
      <c r="B2" s="174"/>
      <c r="E2" s="143"/>
      <c r="F2" s="143"/>
      <c r="G2" s="172" t="s">
        <v>107</v>
      </c>
      <c r="I2" s="178"/>
    </row>
    <row r="3" ht="12.75">
      <c r="I3" s="178"/>
    </row>
    <row r="4" spans="1:10" ht="13.5" thickBot="1">
      <c r="A4" s="144" t="s">
        <v>57</v>
      </c>
      <c r="B4" s="167" t="s">
        <v>58</v>
      </c>
      <c r="C4" s="144" t="s">
        <v>140</v>
      </c>
      <c r="D4" s="144" t="s">
        <v>77</v>
      </c>
      <c r="E4" s="144" t="s">
        <v>51</v>
      </c>
      <c r="F4" s="144" t="s">
        <v>61</v>
      </c>
      <c r="G4" s="144" t="s">
        <v>29</v>
      </c>
      <c r="H4" s="144" t="s">
        <v>59</v>
      </c>
      <c r="I4" s="176" t="s">
        <v>104</v>
      </c>
      <c r="J4" s="167" t="s">
        <v>60</v>
      </c>
    </row>
    <row r="5" spans="1:10" s="165" customFormat="1" ht="12.75">
      <c r="A5" s="141" t="s">
        <v>153</v>
      </c>
      <c r="B5" s="142"/>
      <c r="C5" s="141"/>
      <c r="D5" s="141"/>
      <c r="E5" s="173"/>
      <c r="F5" s="141"/>
      <c r="G5" s="141"/>
      <c r="H5" s="141"/>
      <c r="I5" s="141"/>
      <c r="J5" s="142"/>
    </row>
    <row r="6" spans="1:5" ht="12.75">
      <c r="A6" s="141" t="s">
        <v>154</v>
      </c>
      <c r="E6" s="173"/>
    </row>
    <row r="7" spans="1:5" ht="12.75">
      <c r="A7" s="141" t="s">
        <v>155</v>
      </c>
      <c r="E7" s="173">
        <f aca="true" t="shared" si="0" ref="E7:E70">IF(D7="XXS",1,IF(D7="XS",2,IF(D7="S",3,IF(D7="M",5,IF(D7="L",8,IF(D7="XL",13,IF(D7="XXL",20,IF(D7="XXXL",50,))))))))</f>
        <v>0</v>
      </c>
    </row>
    <row r="8" spans="1:5" ht="12.75">
      <c r="A8" s="141" t="s">
        <v>156</v>
      </c>
      <c r="E8" s="173">
        <f t="shared" si="0"/>
        <v>0</v>
      </c>
    </row>
    <row r="9" spans="1:5" ht="12.75">
      <c r="A9" s="141" t="s">
        <v>157</v>
      </c>
      <c r="E9" s="173">
        <f t="shared" si="0"/>
        <v>0</v>
      </c>
    </row>
    <row r="10" spans="1:5" ht="12.75">
      <c r="A10" s="141" t="s">
        <v>158</v>
      </c>
      <c r="E10" s="173">
        <f t="shared" si="0"/>
        <v>0</v>
      </c>
    </row>
    <row r="11" spans="1:5" ht="12.75">
      <c r="A11" s="141" t="s">
        <v>159</v>
      </c>
      <c r="E11" s="173">
        <f t="shared" si="0"/>
        <v>0</v>
      </c>
    </row>
    <row r="12" spans="1:5" ht="12.75">
      <c r="A12" s="141" t="s">
        <v>160</v>
      </c>
      <c r="E12" s="173">
        <f t="shared" si="0"/>
        <v>0</v>
      </c>
    </row>
    <row r="13" spans="1:5" ht="12.75">
      <c r="A13" s="141" t="s">
        <v>161</v>
      </c>
      <c r="E13" s="173">
        <f t="shared" si="0"/>
        <v>0</v>
      </c>
    </row>
    <row r="14" spans="1:5" ht="12.75">
      <c r="A14" s="141" t="s">
        <v>162</v>
      </c>
      <c r="E14" s="173">
        <f t="shared" si="0"/>
        <v>0</v>
      </c>
    </row>
    <row r="15" spans="1:5" ht="12.75">
      <c r="A15" s="141" t="s">
        <v>163</v>
      </c>
      <c r="E15" s="173">
        <f t="shared" si="0"/>
        <v>0</v>
      </c>
    </row>
    <row r="16" spans="1:5" ht="12.75">
      <c r="A16" s="141" t="s">
        <v>164</v>
      </c>
      <c r="E16" s="173">
        <f t="shared" si="0"/>
        <v>0</v>
      </c>
    </row>
    <row r="17" spans="1:5" ht="12.75">
      <c r="A17" s="141" t="s">
        <v>165</v>
      </c>
      <c r="E17" s="173">
        <f t="shared" si="0"/>
        <v>0</v>
      </c>
    </row>
    <row r="18" spans="1:5" ht="12.75">
      <c r="A18" s="141" t="s">
        <v>166</v>
      </c>
      <c r="E18" s="173">
        <f t="shared" si="0"/>
        <v>0</v>
      </c>
    </row>
    <row r="19" spans="1:5" ht="12.75">
      <c r="A19" s="141" t="s">
        <v>167</v>
      </c>
      <c r="E19" s="173">
        <f t="shared" si="0"/>
        <v>0</v>
      </c>
    </row>
    <row r="20" spans="1:5" ht="12.75">
      <c r="A20" s="141" t="s">
        <v>168</v>
      </c>
      <c r="E20" s="173">
        <f t="shared" si="0"/>
        <v>0</v>
      </c>
    </row>
    <row r="21" spans="1:5" ht="12.75">
      <c r="A21" s="141" t="s">
        <v>169</v>
      </c>
      <c r="E21" s="173">
        <f t="shared" si="0"/>
        <v>0</v>
      </c>
    </row>
    <row r="22" spans="1:5" ht="12.75">
      <c r="A22" s="141" t="s">
        <v>170</v>
      </c>
      <c r="E22" s="173">
        <f t="shared" si="0"/>
        <v>0</v>
      </c>
    </row>
    <row r="23" spans="1:5" ht="12.75">
      <c r="A23" s="141" t="s">
        <v>171</v>
      </c>
      <c r="E23" s="173">
        <f t="shared" si="0"/>
        <v>0</v>
      </c>
    </row>
    <row r="24" spans="1:5" ht="12.75">
      <c r="A24" s="141" t="s">
        <v>172</v>
      </c>
      <c r="E24" s="173">
        <f t="shared" si="0"/>
        <v>0</v>
      </c>
    </row>
    <row r="25" spans="1:5" ht="12.75">
      <c r="A25" s="141" t="s">
        <v>173</v>
      </c>
      <c r="E25" s="173">
        <f t="shared" si="0"/>
        <v>0</v>
      </c>
    </row>
    <row r="26" spans="1:5" ht="12.75">
      <c r="A26" s="141" t="s">
        <v>174</v>
      </c>
      <c r="E26" s="173">
        <f t="shared" si="0"/>
        <v>0</v>
      </c>
    </row>
    <row r="27" spans="1:5" ht="12.75">
      <c r="A27" s="141" t="s">
        <v>175</v>
      </c>
      <c r="E27" s="173">
        <f t="shared" si="0"/>
        <v>0</v>
      </c>
    </row>
    <row r="28" spans="1:5" ht="12.75">
      <c r="A28" s="141" t="s">
        <v>176</v>
      </c>
      <c r="E28" s="173">
        <f t="shared" si="0"/>
        <v>0</v>
      </c>
    </row>
    <row r="29" spans="1:5" ht="12.75">
      <c r="A29" s="141" t="s">
        <v>177</v>
      </c>
      <c r="E29" s="173">
        <f t="shared" si="0"/>
        <v>0</v>
      </c>
    </row>
    <row r="30" spans="1:5" ht="12.75">
      <c r="A30" s="141" t="s">
        <v>178</v>
      </c>
      <c r="E30" s="173">
        <f t="shared" si="0"/>
        <v>0</v>
      </c>
    </row>
    <row r="31" spans="1:5" ht="12.75">
      <c r="A31" s="141" t="s">
        <v>179</v>
      </c>
      <c r="E31" s="173">
        <f t="shared" si="0"/>
        <v>0</v>
      </c>
    </row>
    <row r="32" spans="1:5" ht="12.75">
      <c r="A32" s="141" t="s">
        <v>180</v>
      </c>
      <c r="E32" s="173">
        <f t="shared" si="0"/>
        <v>0</v>
      </c>
    </row>
    <row r="33" spans="1:5" ht="12.75">
      <c r="A33" s="141" t="s">
        <v>181</v>
      </c>
      <c r="E33" s="173">
        <f t="shared" si="0"/>
        <v>0</v>
      </c>
    </row>
    <row r="34" spans="1:5" ht="12.75">
      <c r="A34" s="141" t="s">
        <v>182</v>
      </c>
      <c r="E34" s="173">
        <f t="shared" si="0"/>
        <v>0</v>
      </c>
    </row>
    <row r="35" spans="1:5" ht="12.75">
      <c r="A35" s="141" t="s">
        <v>183</v>
      </c>
      <c r="E35" s="173">
        <f t="shared" si="0"/>
        <v>0</v>
      </c>
    </row>
    <row r="36" spans="1:5" ht="12.75">
      <c r="A36" s="141" t="s">
        <v>184</v>
      </c>
      <c r="E36" s="173">
        <f t="shared" si="0"/>
        <v>0</v>
      </c>
    </row>
    <row r="37" spans="1:5" ht="12.75">
      <c r="A37" s="141" t="s">
        <v>185</v>
      </c>
      <c r="E37" s="173">
        <f t="shared" si="0"/>
        <v>0</v>
      </c>
    </row>
    <row r="38" spans="1:5" ht="12.75">
      <c r="A38" s="141" t="s">
        <v>186</v>
      </c>
      <c r="E38" s="173">
        <f t="shared" si="0"/>
        <v>0</v>
      </c>
    </row>
    <row r="39" spans="1:5" ht="12.75">
      <c r="A39" s="141" t="s">
        <v>187</v>
      </c>
      <c r="E39" s="173">
        <f t="shared" si="0"/>
        <v>0</v>
      </c>
    </row>
    <row r="40" spans="1:5" ht="12.75">
      <c r="A40" s="141" t="s">
        <v>188</v>
      </c>
      <c r="E40" s="173">
        <f t="shared" si="0"/>
        <v>0</v>
      </c>
    </row>
    <row r="41" spans="1:5" ht="12.75">
      <c r="A41" s="141" t="s">
        <v>189</v>
      </c>
      <c r="E41" s="173">
        <f t="shared" si="0"/>
        <v>0</v>
      </c>
    </row>
    <row r="42" spans="1:5" ht="12.75">
      <c r="A42" s="141" t="s">
        <v>190</v>
      </c>
      <c r="E42" s="173">
        <f t="shared" si="0"/>
        <v>0</v>
      </c>
    </row>
    <row r="43" spans="1:5" ht="12.75">
      <c r="A43" s="141" t="s">
        <v>191</v>
      </c>
      <c r="E43" s="173">
        <f t="shared" si="0"/>
        <v>0</v>
      </c>
    </row>
    <row r="44" spans="1:5" ht="12.75">
      <c r="A44" s="141" t="s">
        <v>192</v>
      </c>
      <c r="E44" s="173">
        <f t="shared" si="0"/>
        <v>0</v>
      </c>
    </row>
    <row r="45" spans="1:5" ht="12.75">
      <c r="A45" s="141" t="s">
        <v>193</v>
      </c>
      <c r="E45" s="173">
        <f t="shared" si="0"/>
        <v>0</v>
      </c>
    </row>
    <row r="46" spans="1:5" ht="12.75">
      <c r="A46" s="141" t="s">
        <v>194</v>
      </c>
      <c r="E46" s="173">
        <f t="shared" si="0"/>
        <v>0</v>
      </c>
    </row>
    <row r="47" spans="1:5" ht="12.75">
      <c r="A47" s="141" t="s">
        <v>195</v>
      </c>
      <c r="E47" s="173">
        <f t="shared" si="0"/>
        <v>0</v>
      </c>
    </row>
    <row r="48" spans="1:5" ht="12.75">
      <c r="A48" s="141" t="s">
        <v>196</v>
      </c>
      <c r="E48" s="173">
        <f t="shared" si="0"/>
        <v>0</v>
      </c>
    </row>
    <row r="49" spans="1:5" ht="12.75">
      <c r="A49" s="141" t="s">
        <v>197</v>
      </c>
      <c r="E49" s="173">
        <f t="shared" si="0"/>
        <v>0</v>
      </c>
    </row>
    <row r="50" spans="1:5" ht="12.75">
      <c r="A50" s="141" t="s">
        <v>198</v>
      </c>
      <c r="E50" s="173">
        <f t="shared" si="0"/>
        <v>0</v>
      </c>
    </row>
    <row r="51" spans="1:5" ht="12.75">
      <c r="A51" s="141" t="s">
        <v>199</v>
      </c>
      <c r="E51" s="173">
        <f t="shared" si="0"/>
        <v>0</v>
      </c>
    </row>
    <row r="52" spans="1:5" ht="12.75">
      <c r="A52" s="141" t="s">
        <v>200</v>
      </c>
      <c r="E52" s="173">
        <f t="shared" si="0"/>
        <v>0</v>
      </c>
    </row>
    <row r="53" spans="1:5" ht="12.75">
      <c r="A53" s="141" t="s">
        <v>201</v>
      </c>
      <c r="E53" s="173">
        <f t="shared" si="0"/>
        <v>0</v>
      </c>
    </row>
    <row r="54" spans="1:5" ht="12.75">
      <c r="A54" s="141" t="s">
        <v>202</v>
      </c>
      <c r="E54" s="173">
        <f t="shared" si="0"/>
        <v>0</v>
      </c>
    </row>
    <row r="55" spans="1:5" ht="12.75">
      <c r="A55" s="141" t="s">
        <v>203</v>
      </c>
      <c r="E55" s="173">
        <f t="shared" si="0"/>
        <v>0</v>
      </c>
    </row>
    <row r="56" spans="1:5" ht="12.75">
      <c r="A56" s="141" t="s">
        <v>204</v>
      </c>
      <c r="E56" s="173">
        <f t="shared" si="0"/>
        <v>0</v>
      </c>
    </row>
    <row r="57" spans="1:5" ht="12.75">
      <c r="A57" s="141" t="s">
        <v>205</v>
      </c>
      <c r="E57" s="173">
        <f t="shared" si="0"/>
        <v>0</v>
      </c>
    </row>
    <row r="58" spans="1:5" ht="12.75">
      <c r="A58" s="141" t="s">
        <v>206</v>
      </c>
      <c r="E58" s="173">
        <f t="shared" si="0"/>
        <v>0</v>
      </c>
    </row>
    <row r="59" spans="1:5" ht="12.75">
      <c r="A59" s="141" t="s">
        <v>207</v>
      </c>
      <c r="E59" s="173">
        <f t="shared" si="0"/>
        <v>0</v>
      </c>
    </row>
    <row r="60" spans="1:5" ht="12.75">
      <c r="A60" s="141" t="s">
        <v>208</v>
      </c>
      <c r="E60" s="173">
        <f t="shared" si="0"/>
        <v>0</v>
      </c>
    </row>
    <row r="61" spans="1:5" ht="12.75">
      <c r="A61" s="141" t="s">
        <v>209</v>
      </c>
      <c r="E61" s="173">
        <f t="shared" si="0"/>
        <v>0</v>
      </c>
    </row>
    <row r="62" spans="1:5" ht="12.75">
      <c r="A62" s="141" t="s">
        <v>210</v>
      </c>
      <c r="E62" s="173">
        <f t="shared" si="0"/>
        <v>0</v>
      </c>
    </row>
    <row r="63" spans="1:5" ht="12.75">
      <c r="A63" s="141" t="s">
        <v>211</v>
      </c>
      <c r="E63" s="173">
        <f t="shared" si="0"/>
        <v>0</v>
      </c>
    </row>
    <row r="64" spans="1:5" ht="12.75">
      <c r="A64" s="141" t="s">
        <v>212</v>
      </c>
      <c r="E64" s="173">
        <f t="shared" si="0"/>
        <v>0</v>
      </c>
    </row>
    <row r="65" spans="1:5" ht="12.75">
      <c r="A65" s="141" t="s">
        <v>213</v>
      </c>
      <c r="E65" s="173">
        <f t="shared" si="0"/>
        <v>0</v>
      </c>
    </row>
    <row r="66" spans="1:5" ht="12.75">
      <c r="A66" s="141" t="s">
        <v>214</v>
      </c>
      <c r="E66" s="173">
        <f t="shared" si="0"/>
        <v>0</v>
      </c>
    </row>
    <row r="67" spans="1:5" ht="12.75">
      <c r="A67" s="141" t="s">
        <v>215</v>
      </c>
      <c r="E67" s="173">
        <f t="shared" si="0"/>
        <v>0</v>
      </c>
    </row>
    <row r="68" spans="1:5" ht="12.75">
      <c r="A68" s="141" t="s">
        <v>216</v>
      </c>
      <c r="E68" s="173">
        <f t="shared" si="0"/>
        <v>0</v>
      </c>
    </row>
    <row r="69" spans="1:5" ht="12.75">
      <c r="A69" s="141" t="s">
        <v>217</v>
      </c>
      <c r="E69" s="173">
        <f t="shared" si="0"/>
        <v>0</v>
      </c>
    </row>
    <row r="70" spans="1:5" ht="12.75">
      <c r="A70" s="141" t="s">
        <v>218</v>
      </c>
      <c r="E70" s="173">
        <f t="shared" si="0"/>
        <v>0</v>
      </c>
    </row>
    <row r="71" spans="1:5" ht="12.75">
      <c r="A71" s="141" t="s">
        <v>219</v>
      </c>
      <c r="E71" s="173">
        <f aca="true" t="shared" si="1" ref="E71:E134">IF(D71="XXS",1,IF(D71="XS",2,IF(D71="S",3,IF(D71="M",5,IF(D71="L",8,IF(D71="XL",13,IF(D71="XXL",20,IF(D71="XXXL",50,))))))))</f>
        <v>0</v>
      </c>
    </row>
    <row r="72" spans="1:5" ht="12.75">
      <c r="A72" s="141" t="s">
        <v>220</v>
      </c>
      <c r="E72" s="173">
        <f t="shared" si="1"/>
        <v>0</v>
      </c>
    </row>
    <row r="73" spans="1:5" ht="12.75">
      <c r="A73" s="141" t="s">
        <v>221</v>
      </c>
      <c r="E73" s="173">
        <f t="shared" si="1"/>
        <v>0</v>
      </c>
    </row>
    <row r="74" spans="1:5" ht="12.75">
      <c r="A74" s="141" t="s">
        <v>222</v>
      </c>
      <c r="E74" s="173">
        <f t="shared" si="1"/>
        <v>0</v>
      </c>
    </row>
    <row r="75" spans="1:5" ht="12.75">
      <c r="A75" s="141" t="s">
        <v>223</v>
      </c>
      <c r="E75" s="173">
        <f t="shared" si="1"/>
        <v>0</v>
      </c>
    </row>
    <row r="76" spans="1:5" ht="12.75">
      <c r="A76" s="141" t="s">
        <v>224</v>
      </c>
      <c r="E76" s="173">
        <f t="shared" si="1"/>
        <v>0</v>
      </c>
    </row>
    <row r="77" spans="1:5" ht="12.75">
      <c r="A77" s="141" t="s">
        <v>225</v>
      </c>
      <c r="E77" s="173">
        <f t="shared" si="1"/>
        <v>0</v>
      </c>
    </row>
    <row r="78" spans="1:5" ht="12.75">
      <c r="A78" s="141" t="s">
        <v>226</v>
      </c>
      <c r="E78" s="173">
        <f t="shared" si="1"/>
        <v>0</v>
      </c>
    </row>
    <row r="79" spans="1:5" ht="12.75">
      <c r="A79" s="141" t="s">
        <v>227</v>
      </c>
      <c r="E79" s="173">
        <f t="shared" si="1"/>
        <v>0</v>
      </c>
    </row>
    <row r="80" spans="1:5" ht="12.75">
      <c r="A80" s="141" t="s">
        <v>228</v>
      </c>
      <c r="E80" s="173">
        <f t="shared" si="1"/>
        <v>0</v>
      </c>
    </row>
    <row r="81" spans="1:5" ht="12.75">
      <c r="A81" s="141" t="s">
        <v>229</v>
      </c>
      <c r="E81" s="173">
        <f t="shared" si="1"/>
        <v>0</v>
      </c>
    </row>
    <row r="82" spans="1:5" ht="12.75">
      <c r="A82" s="141" t="s">
        <v>230</v>
      </c>
      <c r="E82" s="173">
        <f t="shared" si="1"/>
        <v>0</v>
      </c>
    </row>
    <row r="83" spans="1:5" ht="12.75">
      <c r="A83" s="141" t="s">
        <v>231</v>
      </c>
      <c r="E83" s="173">
        <f t="shared" si="1"/>
        <v>0</v>
      </c>
    </row>
    <row r="84" spans="1:5" ht="12.75">
      <c r="A84" s="141" t="s">
        <v>232</v>
      </c>
      <c r="E84" s="173">
        <f t="shared" si="1"/>
        <v>0</v>
      </c>
    </row>
    <row r="85" spans="1:5" ht="12.75">
      <c r="A85" s="141" t="s">
        <v>233</v>
      </c>
      <c r="E85" s="173">
        <f t="shared" si="1"/>
        <v>0</v>
      </c>
    </row>
    <row r="86" spans="1:5" ht="12.75">
      <c r="A86" s="141" t="s">
        <v>234</v>
      </c>
      <c r="E86" s="173">
        <f t="shared" si="1"/>
        <v>0</v>
      </c>
    </row>
    <row r="87" spans="1:5" ht="12.75">
      <c r="A87" s="141" t="s">
        <v>235</v>
      </c>
      <c r="E87" s="173">
        <f t="shared" si="1"/>
        <v>0</v>
      </c>
    </row>
    <row r="88" spans="1:5" ht="12.75">
      <c r="A88" s="141" t="s">
        <v>236</v>
      </c>
      <c r="E88" s="173">
        <f t="shared" si="1"/>
        <v>0</v>
      </c>
    </row>
    <row r="89" spans="1:5" ht="12.75">
      <c r="A89" s="141" t="s">
        <v>237</v>
      </c>
      <c r="E89" s="173">
        <f t="shared" si="1"/>
        <v>0</v>
      </c>
    </row>
    <row r="90" spans="1:5" ht="12.75">
      <c r="A90" s="141" t="s">
        <v>238</v>
      </c>
      <c r="E90" s="173">
        <f t="shared" si="1"/>
        <v>0</v>
      </c>
    </row>
    <row r="91" spans="1:5" ht="12.75">
      <c r="A91" s="141" t="s">
        <v>239</v>
      </c>
      <c r="E91" s="173">
        <f t="shared" si="1"/>
        <v>0</v>
      </c>
    </row>
    <row r="92" spans="1:5" ht="12.75">
      <c r="A92" s="141" t="s">
        <v>240</v>
      </c>
      <c r="E92" s="173">
        <f t="shared" si="1"/>
        <v>0</v>
      </c>
    </row>
    <row r="93" spans="1:5" ht="12.75">
      <c r="A93" s="141" t="s">
        <v>241</v>
      </c>
      <c r="E93" s="173">
        <f t="shared" si="1"/>
        <v>0</v>
      </c>
    </row>
    <row r="94" spans="1:5" ht="12.75">
      <c r="A94" s="141" t="s">
        <v>242</v>
      </c>
      <c r="E94" s="173">
        <f t="shared" si="1"/>
        <v>0</v>
      </c>
    </row>
    <row r="95" spans="1:5" ht="12.75">
      <c r="A95" s="141" t="s">
        <v>243</v>
      </c>
      <c r="E95" s="173">
        <f t="shared" si="1"/>
        <v>0</v>
      </c>
    </row>
    <row r="96" spans="1:5" ht="12.75">
      <c r="A96" s="141" t="s">
        <v>244</v>
      </c>
      <c r="E96" s="173">
        <f t="shared" si="1"/>
        <v>0</v>
      </c>
    </row>
    <row r="97" spans="1:5" ht="12.75">
      <c r="A97" s="141" t="s">
        <v>245</v>
      </c>
      <c r="E97" s="173">
        <f t="shared" si="1"/>
        <v>0</v>
      </c>
    </row>
    <row r="98" spans="1:5" ht="12.75">
      <c r="A98" s="141" t="s">
        <v>246</v>
      </c>
      <c r="E98" s="173">
        <f t="shared" si="1"/>
        <v>0</v>
      </c>
    </row>
    <row r="99" spans="1:5" ht="12.75">
      <c r="A99" s="141" t="s">
        <v>247</v>
      </c>
      <c r="E99" s="173">
        <f t="shared" si="1"/>
        <v>0</v>
      </c>
    </row>
    <row r="100" spans="1:5" ht="12.75">
      <c r="A100" s="141" t="s">
        <v>248</v>
      </c>
      <c r="E100" s="173">
        <f t="shared" si="1"/>
        <v>0</v>
      </c>
    </row>
    <row r="101" spans="1:5" ht="12.75">
      <c r="A101" s="141" t="s">
        <v>249</v>
      </c>
      <c r="E101" s="173">
        <f t="shared" si="1"/>
        <v>0</v>
      </c>
    </row>
    <row r="102" spans="1:5" ht="12.75">
      <c r="A102" s="141" t="s">
        <v>250</v>
      </c>
      <c r="E102" s="173">
        <f t="shared" si="1"/>
        <v>0</v>
      </c>
    </row>
    <row r="103" spans="1:5" ht="12.75">
      <c r="A103" s="141" t="s">
        <v>251</v>
      </c>
      <c r="E103" s="173">
        <f t="shared" si="1"/>
        <v>0</v>
      </c>
    </row>
    <row r="104" spans="1:5" ht="12.75">
      <c r="A104" s="141" t="s">
        <v>252</v>
      </c>
      <c r="E104" s="173">
        <f t="shared" si="1"/>
        <v>0</v>
      </c>
    </row>
    <row r="105" spans="1:5" ht="12.75">
      <c r="A105" s="141" t="s">
        <v>253</v>
      </c>
      <c r="E105" s="173">
        <f t="shared" si="1"/>
        <v>0</v>
      </c>
    </row>
    <row r="106" spans="1:5" ht="12.75">
      <c r="A106" s="141" t="s">
        <v>254</v>
      </c>
      <c r="E106" s="173">
        <f t="shared" si="1"/>
        <v>0</v>
      </c>
    </row>
    <row r="107" spans="1:5" ht="12.75">
      <c r="A107" s="141" t="s">
        <v>255</v>
      </c>
      <c r="E107" s="173">
        <f t="shared" si="1"/>
        <v>0</v>
      </c>
    </row>
    <row r="108" spans="1:5" ht="12.75">
      <c r="A108" s="141" t="s">
        <v>256</v>
      </c>
      <c r="E108" s="173">
        <f t="shared" si="1"/>
        <v>0</v>
      </c>
    </row>
    <row r="109" spans="1:5" ht="12.75">
      <c r="A109" s="141" t="s">
        <v>257</v>
      </c>
      <c r="E109" s="173">
        <f t="shared" si="1"/>
        <v>0</v>
      </c>
    </row>
    <row r="110" spans="1:5" ht="12.75">
      <c r="A110" s="141" t="s">
        <v>258</v>
      </c>
      <c r="E110" s="173">
        <f t="shared" si="1"/>
        <v>0</v>
      </c>
    </row>
    <row r="111" spans="1:5" ht="12.75">
      <c r="A111" s="141" t="s">
        <v>259</v>
      </c>
      <c r="E111" s="173">
        <f t="shared" si="1"/>
        <v>0</v>
      </c>
    </row>
    <row r="112" spans="1:5" ht="12.75">
      <c r="A112" s="141" t="s">
        <v>260</v>
      </c>
      <c r="E112" s="173">
        <f t="shared" si="1"/>
        <v>0</v>
      </c>
    </row>
    <row r="113" spans="1:5" ht="12.75">
      <c r="A113" s="141" t="s">
        <v>261</v>
      </c>
      <c r="E113" s="173">
        <f t="shared" si="1"/>
        <v>0</v>
      </c>
    </row>
    <row r="114" spans="1:5" ht="12.75">
      <c r="A114" s="141" t="s">
        <v>262</v>
      </c>
      <c r="E114" s="173">
        <f t="shared" si="1"/>
        <v>0</v>
      </c>
    </row>
    <row r="115" spans="1:5" ht="12.75">
      <c r="A115" s="141" t="s">
        <v>263</v>
      </c>
      <c r="E115" s="173">
        <f t="shared" si="1"/>
        <v>0</v>
      </c>
    </row>
    <row r="116" spans="1:5" ht="12.75">
      <c r="A116" s="141" t="s">
        <v>264</v>
      </c>
      <c r="E116" s="173">
        <f t="shared" si="1"/>
        <v>0</v>
      </c>
    </row>
    <row r="117" spans="1:5" ht="12.75">
      <c r="A117" s="141" t="s">
        <v>265</v>
      </c>
      <c r="E117" s="173">
        <f t="shared" si="1"/>
        <v>0</v>
      </c>
    </row>
    <row r="118" spans="1:5" ht="12.75">
      <c r="A118" s="141" t="s">
        <v>266</v>
      </c>
      <c r="E118" s="173">
        <f t="shared" si="1"/>
        <v>0</v>
      </c>
    </row>
    <row r="119" spans="1:5" ht="12.75">
      <c r="A119" s="141" t="s">
        <v>267</v>
      </c>
      <c r="E119" s="173">
        <f t="shared" si="1"/>
        <v>0</v>
      </c>
    </row>
    <row r="120" spans="1:5" ht="12.75">
      <c r="A120" s="141" t="s">
        <v>268</v>
      </c>
      <c r="E120" s="173">
        <f t="shared" si="1"/>
        <v>0</v>
      </c>
    </row>
    <row r="121" spans="1:5" ht="12.75">
      <c r="A121" s="141" t="s">
        <v>269</v>
      </c>
      <c r="E121" s="173">
        <f t="shared" si="1"/>
        <v>0</v>
      </c>
    </row>
    <row r="122" spans="1:5" ht="12.75">
      <c r="A122" s="141" t="s">
        <v>270</v>
      </c>
      <c r="E122" s="173">
        <f t="shared" si="1"/>
        <v>0</v>
      </c>
    </row>
    <row r="123" spans="1:5" ht="12.75">
      <c r="A123" s="141" t="s">
        <v>271</v>
      </c>
      <c r="E123" s="173">
        <f t="shared" si="1"/>
        <v>0</v>
      </c>
    </row>
    <row r="124" spans="1:5" ht="12.75">
      <c r="A124" s="141" t="s">
        <v>272</v>
      </c>
      <c r="E124" s="173">
        <f t="shared" si="1"/>
        <v>0</v>
      </c>
    </row>
    <row r="125" spans="1:5" ht="12.75">
      <c r="A125" s="141" t="s">
        <v>273</v>
      </c>
      <c r="E125" s="173">
        <f t="shared" si="1"/>
        <v>0</v>
      </c>
    </row>
    <row r="126" spans="1:5" ht="12.75">
      <c r="A126" s="141" t="s">
        <v>274</v>
      </c>
      <c r="E126" s="173">
        <f t="shared" si="1"/>
        <v>0</v>
      </c>
    </row>
    <row r="127" spans="1:5" ht="12.75">
      <c r="A127" s="141" t="s">
        <v>275</v>
      </c>
      <c r="E127" s="173">
        <f t="shared" si="1"/>
        <v>0</v>
      </c>
    </row>
    <row r="128" spans="1:5" ht="12.75">
      <c r="A128" s="141" t="s">
        <v>276</v>
      </c>
      <c r="E128" s="173">
        <f t="shared" si="1"/>
        <v>0</v>
      </c>
    </row>
    <row r="129" spans="1:5" ht="12.75">
      <c r="A129" s="141" t="s">
        <v>277</v>
      </c>
      <c r="E129" s="173">
        <f t="shared" si="1"/>
        <v>0</v>
      </c>
    </row>
    <row r="130" spans="1:5" ht="12.75">
      <c r="A130" s="141" t="s">
        <v>278</v>
      </c>
      <c r="E130" s="173">
        <f t="shared" si="1"/>
        <v>0</v>
      </c>
    </row>
    <row r="131" spans="1:5" ht="12.75">
      <c r="A131" s="141" t="s">
        <v>279</v>
      </c>
      <c r="E131" s="173">
        <f t="shared" si="1"/>
        <v>0</v>
      </c>
    </row>
    <row r="132" spans="1:5" ht="12.75">
      <c r="A132" s="141" t="s">
        <v>280</v>
      </c>
      <c r="E132" s="173">
        <f t="shared" si="1"/>
        <v>0</v>
      </c>
    </row>
    <row r="133" spans="1:5" ht="12.75">
      <c r="A133" s="141" t="s">
        <v>281</v>
      </c>
      <c r="E133" s="173">
        <f t="shared" si="1"/>
        <v>0</v>
      </c>
    </row>
    <row r="134" spans="1:5" ht="12.75">
      <c r="A134" s="141" t="s">
        <v>282</v>
      </c>
      <c r="E134" s="173">
        <f t="shared" si="1"/>
        <v>0</v>
      </c>
    </row>
    <row r="135" spans="1:5" ht="12.75">
      <c r="A135" s="141" t="s">
        <v>283</v>
      </c>
      <c r="E135" s="173">
        <f aca="true" t="shared" si="2" ref="E135:E198">IF(D135="XXS",1,IF(D135="XS",2,IF(D135="S",3,IF(D135="M",5,IF(D135="L",8,IF(D135="XL",13,IF(D135="XXL",20,IF(D135="XXXL",50,))))))))</f>
        <v>0</v>
      </c>
    </row>
    <row r="136" spans="1:5" ht="12.75">
      <c r="A136" s="141" t="s">
        <v>284</v>
      </c>
      <c r="E136" s="173">
        <f t="shared" si="2"/>
        <v>0</v>
      </c>
    </row>
    <row r="137" spans="1:5" ht="12.75">
      <c r="A137" s="141" t="s">
        <v>285</v>
      </c>
      <c r="E137" s="173">
        <f t="shared" si="2"/>
        <v>0</v>
      </c>
    </row>
    <row r="138" spans="1:5" ht="12.75">
      <c r="A138" s="141" t="s">
        <v>286</v>
      </c>
      <c r="E138" s="173">
        <f t="shared" si="2"/>
        <v>0</v>
      </c>
    </row>
    <row r="139" spans="1:5" ht="12.75">
      <c r="A139" s="141" t="s">
        <v>287</v>
      </c>
      <c r="E139" s="173">
        <f t="shared" si="2"/>
        <v>0</v>
      </c>
    </row>
    <row r="140" spans="1:5" ht="12.75">
      <c r="A140" s="141" t="s">
        <v>288</v>
      </c>
      <c r="E140" s="173">
        <f t="shared" si="2"/>
        <v>0</v>
      </c>
    </row>
    <row r="141" spans="1:5" ht="12.75">
      <c r="A141" s="141" t="s">
        <v>289</v>
      </c>
      <c r="E141" s="173">
        <f t="shared" si="2"/>
        <v>0</v>
      </c>
    </row>
    <row r="142" spans="1:5" ht="12.75">
      <c r="A142" s="141" t="s">
        <v>290</v>
      </c>
      <c r="E142" s="173">
        <f t="shared" si="2"/>
        <v>0</v>
      </c>
    </row>
    <row r="143" spans="1:5" ht="12.75">
      <c r="A143" s="141" t="s">
        <v>291</v>
      </c>
      <c r="E143" s="173">
        <f t="shared" si="2"/>
        <v>0</v>
      </c>
    </row>
    <row r="144" spans="1:5" ht="12.75">
      <c r="A144" s="141" t="s">
        <v>292</v>
      </c>
      <c r="E144" s="173">
        <f t="shared" si="2"/>
        <v>0</v>
      </c>
    </row>
    <row r="145" spans="1:5" ht="12.75">
      <c r="A145" s="141" t="s">
        <v>293</v>
      </c>
      <c r="E145" s="173">
        <f t="shared" si="2"/>
        <v>0</v>
      </c>
    </row>
    <row r="146" spans="1:5" ht="12.75">
      <c r="A146" s="141" t="s">
        <v>294</v>
      </c>
      <c r="E146" s="173">
        <f t="shared" si="2"/>
        <v>0</v>
      </c>
    </row>
    <row r="147" spans="1:5" ht="12.75">
      <c r="A147" s="141" t="s">
        <v>295</v>
      </c>
      <c r="E147" s="173">
        <f t="shared" si="2"/>
        <v>0</v>
      </c>
    </row>
    <row r="148" spans="1:5" ht="12.75">
      <c r="A148" s="141" t="s">
        <v>296</v>
      </c>
      <c r="E148" s="173">
        <f t="shared" si="2"/>
        <v>0</v>
      </c>
    </row>
    <row r="149" spans="1:5" ht="12.75">
      <c r="A149" s="141" t="s">
        <v>297</v>
      </c>
      <c r="E149" s="173">
        <f t="shared" si="2"/>
        <v>0</v>
      </c>
    </row>
    <row r="150" spans="1:5" ht="12.75">
      <c r="A150" s="141" t="s">
        <v>298</v>
      </c>
      <c r="E150" s="173">
        <f t="shared" si="2"/>
        <v>0</v>
      </c>
    </row>
    <row r="151" spans="1:5" ht="12.75">
      <c r="A151" s="141" t="s">
        <v>299</v>
      </c>
      <c r="E151" s="173">
        <f t="shared" si="2"/>
        <v>0</v>
      </c>
    </row>
    <row r="152" spans="1:5" ht="12.75">
      <c r="A152" s="141" t="s">
        <v>300</v>
      </c>
      <c r="E152" s="173">
        <f t="shared" si="2"/>
        <v>0</v>
      </c>
    </row>
    <row r="153" spans="1:5" ht="12.75">
      <c r="A153" s="141" t="s">
        <v>301</v>
      </c>
      <c r="E153" s="173">
        <f t="shared" si="2"/>
        <v>0</v>
      </c>
    </row>
    <row r="154" spans="1:5" ht="12.75">
      <c r="A154" s="141" t="s">
        <v>302</v>
      </c>
      <c r="E154" s="173">
        <f t="shared" si="2"/>
        <v>0</v>
      </c>
    </row>
    <row r="155" spans="1:5" ht="12.75">
      <c r="A155" s="141" t="s">
        <v>303</v>
      </c>
      <c r="E155" s="173">
        <f t="shared" si="2"/>
        <v>0</v>
      </c>
    </row>
    <row r="156" spans="1:5" ht="12.75">
      <c r="A156" s="141" t="s">
        <v>304</v>
      </c>
      <c r="E156" s="173">
        <f t="shared" si="2"/>
        <v>0</v>
      </c>
    </row>
    <row r="157" spans="1:5" ht="12.75">
      <c r="A157" s="141" t="s">
        <v>305</v>
      </c>
      <c r="E157" s="173">
        <f t="shared" si="2"/>
        <v>0</v>
      </c>
    </row>
    <row r="158" spans="1:5" ht="12.75">
      <c r="A158" s="141" t="s">
        <v>306</v>
      </c>
      <c r="E158" s="173">
        <f t="shared" si="2"/>
        <v>0</v>
      </c>
    </row>
    <row r="159" spans="1:5" ht="12.75">
      <c r="A159" s="141" t="s">
        <v>307</v>
      </c>
      <c r="E159" s="173">
        <f t="shared" si="2"/>
        <v>0</v>
      </c>
    </row>
    <row r="160" spans="1:5" ht="12.75">
      <c r="A160" s="141" t="s">
        <v>308</v>
      </c>
      <c r="E160" s="173">
        <f t="shared" si="2"/>
        <v>0</v>
      </c>
    </row>
    <row r="161" spans="1:5" ht="12.75">
      <c r="A161" s="141" t="s">
        <v>309</v>
      </c>
      <c r="E161" s="173">
        <f t="shared" si="2"/>
        <v>0</v>
      </c>
    </row>
    <row r="162" spans="1:5" ht="12.75">
      <c r="A162" s="141" t="s">
        <v>310</v>
      </c>
      <c r="E162" s="173">
        <f t="shared" si="2"/>
        <v>0</v>
      </c>
    </row>
    <row r="163" spans="1:5" ht="12.75">
      <c r="A163" s="141" t="s">
        <v>311</v>
      </c>
      <c r="E163" s="173">
        <f t="shared" si="2"/>
        <v>0</v>
      </c>
    </row>
    <row r="164" spans="1:5" ht="12.75">
      <c r="A164" s="141" t="s">
        <v>312</v>
      </c>
      <c r="E164" s="173">
        <f t="shared" si="2"/>
        <v>0</v>
      </c>
    </row>
    <row r="165" spans="1:5" ht="12.75">
      <c r="A165" s="141" t="s">
        <v>313</v>
      </c>
      <c r="E165" s="173">
        <f t="shared" si="2"/>
        <v>0</v>
      </c>
    </row>
    <row r="166" spans="1:5" ht="12.75">
      <c r="A166" s="141" t="s">
        <v>314</v>
      </c>
      <c r="E166" s="173">
        <f t="shared" si="2"/>
        <v>0</v>
      </c>
    </row>
    <row r="167" spans="1:5" ht="12.75">
      <c r="A167" s="141" t="s">
        <v>315</v>
      </c>
      <c r="E167" s="173">
        <f t="shared" si="2"/>
        <v>0</v>
      </c>
    </row>
    <row r="168" spans="1:5" ht="12.75">
      <c r="A168" s="141" t="s">
        <v>316</v>
      </c>
      <c r="E168" s="173">
        <f t="shared" si="2"/>
        <v>0</v>
      </c>
    </row>
    <row r="169" spans="1:5" ht="12.75">
      <c r="A169" s="141" t="s">
        <v>317</v>
      </c>
      <c r="E169" s="173">
        <f t="shared" si="2"/>
        <v>0</v>
      </c>
    </row>
    <row r="170" spans="1:5" ht="12.75">
      <c r="A170" s="141" t="s">
        <v>318</v>
      </c>
      <c r="E170" s="173">
        <f t="shared" si="2"/>
        <v>0</v>
      </c>
    </row>
    <row r="171" spans="1:5" ht="12.75">
      <c r="A171" s="141" t="s">
        <v>319</v>
      </c>
      <c r="E171" s="173">
        <f t="shared" si="2"/>
        <v>0</v>
      </c>
    </row>
    <row r="172" spans="1:5" ht="12.75">
      <c r="A172" s="141" t="s">
        <v>320</v>
      </c>
      <c r="E172" s="173">
        <f t="shared" si="2"/>
        <v>0</v>
      </c>
    </row>
    <row r="173" spans="1:5" ht="12.75">
      <c r="A173" s="141" t="s">
        <v>321</v>
      </c>
      <c r="E173" s="173">
        <f t="shared" si="2"/>
        <v>0</v>
      </c>
    </row>
    <row r="174" spans="1:5" ht="12.75">
      <c r="A174" s="141" t="s">
        <v>322</v>
      </c>
      <c r="E174" s="173">
        <f t="shared" si="2"/>
        <v>0</v>
      </c>
    </row>
    <row r="175" spans="1:5" ht="12.75">
      <c r="A175" s="141" t="s">
        <v>323</v>
      </c>
      <c r="E175" s="173">
        <f t="shared" si="2"/>
        <v>0</v>
      </c>
    </row>
    <row r="176" spans="1:5" ht="12.75">
      <c r="A176" s="141" t="s">
        <v>324</v>
      </c>
      <c r="E176" s="173">
        <f t="shared" si="2"/>
        <v>0</v>
      </c>
    </row>
    <row r="177" spans="1:5" ht="12.75">
      <c r="A177" s="141" t="s">
        <v>325</v>
      </c>
      <c r="E177" s="173">
        <f t="shared" si="2"/>
        <v>0</v>
      </c>
    </row>
    <row r="178" spans="1:5" ht="12.75">
      <c r="A178" s="141" t="s">
        <v>326</v>
      </c>
      <c r="E178" s="173">
        <f t="shared" si="2"/>
        <v>0</v>
      </c>
    </row>
    <row r="179" spans="1:5" ht="12.75">
      <c r="A179" s="141" t="s">
        <v>327</v>
      </c>
      <c r="E179" s="173">
        <f t="shared" si="2"/>
        <v>0</v>
      </c>
    </row>
    <row r="180" spans="1:5" ht="12.75">
      <c r="A180" s="141" t="s">
        <v>328</v>
      </c>
      <c r="E180" s="173">
        <f t="shared" si="2"/>
        <v>0</v>
      </c>
    </row>
    <row r="181" spans="1:5" ht="12.75">
      <c r="A181" s="141" t="s">
        <v>329</v>
      </c>
      <c r="E181" s="173">
        <f t="shared" si="2"/>
        <v>0</v>
      </c>
    </row>
    <row r="182" spans="1:5" ht="12.75">
      <c r="A182" s="141" t="s">
        <v>330</v>
      </c>
      <c r="E182" s="173">
        <f t="shared" si="2"/>
        <v>0</v>
      </c>
    </row>
    <row r="183" spans="1:5" ht="12.75">
      <c r="A183" s="141" t="s">
        <v>331</v>
      </c>
      <c r="E183" s="173">
        <f t="shared" si="2"/>
        <v>0</v>
      </c>
    </row>
    <row r="184" spans="1:5" ht="12.75">
      <c r="A184" s="141" t="s">
        <v>332</v>
      </c>
      <c r="E184" s="173">
        <f t="shared" si="2"/>
        <v>0</v>
      </c>
    </row>
    <row r="185" spans="1:5" ht="12.75">
      <c r="A185" s="141" t="s">
        <v>333</v>
      </c>
      <c r="E185" s="173">
        <f t="shared" si="2"/>
        <v>0</v>
      </c>
    </row>
    <row r="186" spans="1:5" ht="12.75">
      <c r="A186" s="141" t="s">
        <v>334</v>
      </c>
      <c r="E186" s="173">
        <f t="shared" si="2"/>
        <v>0</v>
      </c>
    </row>
    <row r="187" spans="1:5" ht="12.75">
      <c r="A187" s="141" t="s">
        <v>335</v>
      </c>
      <c r="E187" s="173">
        <f t="shared" si="2"/>
        <v>0</v>
      </c>
    </row>
    <row r="188" spans="1:5" ht="12.75">
      <c r="A188" s="141" t="s">
        <v>336</v>
      </c>
      <c r="E188" s="173">
        <f t="shared" si="2"/>
        <v>0</v>
      </c>
    </row>
    <row r="189" spans="1:5" ht="12.75">
      <c r="A189" s="141" t="s">
        <v>337</v>
      </c>
      <c r="E189" s="173">
        <f t="shared" si="2"/>
        <v>0</v>
      </c>
    </row>
    <row r="190" spans="1:5" ht="12.75">
      <c r="A190" s="141" t="s">
        <v>338</v>
      </c>
      <c r="E190" s="173">
        <f t="shared" si="2"/>
        <v>0</v>
      </c>
    </row>
    <row r="191" spans="1:5" ht="12.75">
      <c r="A191" s="141" t="s">
        <v>339</v>
      </c>
      <c r="E191" s="173">
        <f t="shared" si="2"/>
        <v>0</v>
      </c>
    </row>
    <row r="192" spans="1:5" ht="12.75">
      <c r="A192" s="141" t="s">
        <v>340</v>
      </c>
      <c r="E192" s="173">
        <f t="shared" si="2"/>
        <v>0</v>
      </c>
    </row>
    <row r="193" spans="1:5" ht="12.75">
      <c r="A193" s="141" t="s">
        <v>341</v>
      </c>
      <c r="E193" s="173">
        <f t="shared" si="2"/>
        <v>0</v>
      </c>
    </row>
    <row r="194" spans="1:5" ht="12.75">
      <c r="A194" s="141" t="s">
        <v>342</v>
      </c>
      <c r="E194" s="173">
        <f t="shared" si="2"/>
        <v>0</v>
      </c>
    </row>
    <row r="195" spans="1:5" ht="12.75">
      <c r="A195" s="141" t="s">
        <v>343</v>
      </c>
      <c r="E195" s="173">
        <f t="shared" si="2"/>
        <v>0</v>
      </c>
    </row>
    <row r="196" spans="1:5" ht="12.75">
      <c r="A196" s="141" t="s">
        <v>344</v>
      </c>
      <c r="E196" s="173">
        <f t="shared" si="2"/>
        <v>0</v>
      </c>
    </row>
    <row r="197" spans="1:5" ht="12.75">
      <c r="A197" s="141" t="s">
        <v>345</v>
      </c>
      <c r="E197" s="173">
        <f t="shared" si="2"/>
        <v>0</v>
      </c>
    </row>
    <row r="198" spans="1:5" ht="12.75">
      <c r="A198" s="141" t="s">
        <v>346</v>
      </c>
      <c r="E198" s="173">
        <f t="shared" si="2"/>
        <v>0</v>
      </c>
    </row>
    <row r="199" spans="1:5" ht="12.75">
      <c r="A199" s="141" t="s">
        <v>347</v>
      </c>
      <c r="E199" s="173">
        <f aca="true" t="shared" si="3" ref="E199:E262">IF(D199="XXS",1,IF(D199="XS",2,IF(D199="S",3,IF(D199="M",5,IF(D199="L",8,IF(D199="XL",13,IF(D199="XXL",20,IF(D199="XXXL",50,))))))))</f>
        <v>0</v>
      </c>
    </row>
    <row r="200" spans="1:5" ht="12.75">
      <c r="A200" s="141" t="s">
        <v>348</v>
      </c>
      <c r="E200" s="173">
        <f t="shared" si="3"/>
        <v>0</v>
      </c>
    </row>
    <row r="201" spans="1:5" ht="12.75">
      <c r="A201" s="141" t="s">
        <v>349</v>
      </c>
      <c r="E201" s="173">
        <f t="shared" si="3"/>
        <v>0</v>
      </c>
    </row>
    <row r="202" spans="1:5" ht="12.75">
      <c r="A202" s="141" t="s">
        <v>350</v>
      </c>
      <c r="E202" s="173">
        <f t="shared" si="3"/>
        <v>0</v>
      </c>
    </row>
    <row r="203" spans="1:5" ht="12.75">
      <c r="A203" s="141" t="s">
        <v>351</v>
      </c>
      <c r="E203" s="173">
        <f t="shared" si="3"/>
        <v>0</v>
      </c>
    </row>
    <row r="204" spans="1:5" ht="12.75">
      <c r="A204" s="141" t="s">
        <v>352</v>
      </c>
      <c r="E204" s="173">
        <f t="shared" si="3"/>
        <v>0</v>
      </c>
    </row>
    <row r="205" spans="1:5" ht="12.75">
      <c r="A205" s="141" t="s">
        <v>353</v>
      </c>
      <c r="E205" s="173">
        <f t="shared" si="3"/>
        <v>0</v>
      </c>
    </row>
    <row r="206" spans="1:5" ht="12.75">
      <c r="A206" s="141" t="s">
        <v>354</v>
      </c>
      <c r="E206" s="173">
        <f t="shared" si="3"/>
        <v>0</v>
      </c>
    </row>
    <row r="207" spans="1:5" ht="12.75">
      <c r="A207" s="141" t="s">
        <v>355</v>
      </c>
      <c r="E207" s="173">
        <f t="shared" si="3"/>
        <v>0</v>
      </c>
    </row>
    <row r="208" spans="1:5" ht="12.75">
      <c r="A208" s="141" t="s">
        <v>356</v>
      </c>
      <c r="E208" s="173">
        <f t="shared" si="3"/>
        <v>0</v>
      </c>
    </row>
    <row r="209" spans="1:5" ht="12.75">
      <c r="A209" s="141" t="s">
        <v>357</v>
      </c>
      <c r="E209" s="173">
        <f t="shared" si="3"/>
        <v>0</v>
      </c>
    </row>
    <row r="210" spans="1:5" ht="12.75">
      <c r="A210" s="141" t="s">
        <v>358</v>
      </c>
      <c r="E210" s="173">
        <f t="shared" si="3"/>
        <v>0</v>
      </c>
    </row>
    <row r="211" spans="1:5" ht="12.75">
      <c r="A211" s="141" t="s">
        <v>359</v>
      </c>
      <c r="E211" s="173">
        <f t="shared" si="3"/>
        <v>0</v>
      </c>
    </row>
    <row r="212" spans="1:5" ht="12.75">
      <c r="A212" s="141" t="s">
        <v>360</v>
      </c>
      <c r="E212" s="173">
        <f t="shared" si="3"/>
        <v>0</v>
      </c>
    </row>
    <row r="213" spans="1:5" ht="12.75">
      <c r="A213" s="141" t="s">
        <v>361</v>
      </c>
      <c r="E213" s="173">
        <f t="shared" si="3"/>
        <v>0</v>
      </c>
    </row>
    <row r="214" spans="1:5" ht="12.75">
      <c r="A214" s="141" t="s">
        <v>362</v>
      </c>
      <c r="E214" s="173">
        <f t="shared" si="3"/>
        <v>0</v>
      </c>
    </row>
    <row r="215" spans="1:5" ht="12.75">
      <c r="A215" s="141" t="s">
        <v>363</v>
      </c>
      <c r="E215" s="173">
        <f t="shared" si="3"/>
        <v>0</v>
      </c>
    </row>
    <row r="216" spans="1:5" ht="12.75">
      <c r="A216" s="141" t="s">
        <v>364</v>
      </c>
      <c r="E216" s="173">
        <f t="shared" si="3"/>
        <v>0</v>
      </c>
    </row>
    <row r="217" spans="1:5" ht="12.75">
      <c r="A217" s="141" t="s">
        <v>365</v>
      </c>
      <c r="E217" s="173">
        <f t="shared" si="3"/>
        <v>0</v>
      </c>
    </row>
    <row r="218" spans="1:5" ht="12.75">
      <c r="A218" s="141" t="s">
        <v>366</v>
      </c>
      <c r="E218" s="173">
        <f t="shared" si="3"/>
        <v>0</v>
      </c>
    </row>
    <row r="219" spans="1:5" ht="12.75">
      <c r="A219" s="141" t="s">
        <v>367</v>
      </c>
      <c r="E219" s="173">
        <f t="shared" si="3"/>
        <v>0</v>
      </c>
    </row>
    <row r="220" spans="1:5" ht="12.75">
      <c r="A220" s="141" t="s">
        <v>368</v>
      </c>
      <c r="E220" s="173">
        <f t="shared" si="3"/>
        <v>0</v>
      </c>
    </row>
    <row r="221" spans="1:5" ht="12.75">
      <c r="A221" s="141" t="s">
        <v>369</v>
      </c>
      <c r="E221" s="173">
        <f t="shared" si="3"/>
        <v>0</v>
      </c>
    </row>
    <row r="222" spans="1:5" ht="12.75">
      <c r="A222" s="141" t="s">
        <v>370</v>
      </c>
      <c r="E222" s="173">
        <f t="shared" si="3"/>
        <v>0</v>
      </c>
    </row>
    <row r="223" spans="1:5" ht="12.75">
      <c r="A223" s="141" t="s">
        <v>371</v>
      </c>
      <c r="E223" s="173">
        <f t="shared" si="3"/>
        <v>0</v>
      </c>
    </row>
    <row r="224" spans="1:5" ht="12.75">
      <c r="A224" s="141" t="s">
        <v>372</v>
      </c>
      <c r="E224" s="173">
        <f t="shared" si="3"/>
        <v>0</v>
      </c>
    </row>
    <row r="225" spans="1:5" ht="12.75">
      <c r="A225" s="141" t="s">
        <v>373</v>
      </c>
      <c r="E225" s="173">
        <f t="shared" si="3"/>
        <v>0</v>
      </c>
    </row>
    <row r="226" spans="1:5" ht="12.75">
      <c r="A226" s="141" t="s">
        <v>374</v>
      </c>
      <c r="E226" s="173">
        <f t="shared" si="3"/>
        <v>0</v>
      </c>
    </row>
    <row r="227" spans="1:5" ht="12.75">
      <c r="A227" s="141" t="s">
        <v>375</v>
      </c>
      <c r="E227" s="173">
        <f t="shared" si="3"/>
        <v>0</v>
      </c>
    </row>
    <row r="228" spans="1:5" ht="12.75">
      <c r="A228" s="141" t="s">
        <v>376</v>
      </c>
      <c r="E228" s="173">
        <f t="shared" si="3"/>
        <v>0</v>
      </c>
    </row>
    <row r="229" spans="1:5" ht="12.75">
      <c r="A229" s="141" t="s">
        <v>377</v>
      </c>
      <c r="E229" s="173">
        <f t="shared" si="3"/>
        <v>0</v>
      </c>
    </row>
    <row r="230" spans="1:5" ht="12.75">
      <c r="A230" s="141" t="s">
        <v>378</v>
      </c>
      <c r="E230" s="173">
        <f t="shared" si="3"/>
        <v>0</v>
      </c>
    </row>
    <row r="231" spans="1:5" ht="12.75">
      <c r="A231" s="141" t="s">
        <v>379</v>
      </c>
      <c r="E231" s="173">
        <f t="shared" si="3"/>
        <v>0</v>
      </c>
    </row>
    <row r="232" spans="1:5" ht="12.75">
      <c r="A232" s="141" t="s">
        <v>380</v>
      </c>
      <c r="E232" s="173">
        <f t="shared" si="3"/>
        <v>0</v>
      </c>
    </row>
    <row r="233" spans="1:5" ht="12.75">
      <c r="A233" s="141" t="s">
        <v>381</v>
      </c>
      <c r="E233" s="173">
        <f t="shared" si="3"/>
        <v>0</v>
      </c>
    </row>
    <row r="234" spans="1:5" ht="12.75">
      <c r="A234" s="141" t="s">
        <v>382</v>
      </c>
      <c r="E234" s="173">
        <f t="shared" si="3"/>
        <v>0</v>
      </c>
    </row>
    <row r="235" spans="1:5" ht="12.75">
      <c r="A235" s="141" t="s">
        <v>383</v>
      </c>
      <c r="E235" s="173">
        <f t="shared" si="3"/>
        <v>0</v>
      </c>
    </row>
    <row r="236" spans="1:5" ht="12.75">
      <c r="A236" s="141" t="s">
        <v>384</v>
      </c>
      <c r="E236" s="173">
        <f t="shared" si="3"/>
        <v>0</v>
      </c>
    </row>
    <row r="237" spans="1:5" ht="12.75">
      <c r="A237" s="141" t="s">
        <v>385</v>
      </c>
      <c r="E237" s="173">
        <f t="shared" si="3"/>
        <v>0</v>
      </c>
    </row>
    <row r="238" spans="1:5" ht="12.75">
      <c r="A238" s="141" t="s">
        <v>386</v>
      </c>
      <c r="E238" s="173">
        <f t="shared" si="3"/>
        <v>0</v>
      </c>
    </row>
    <row r="239" spans="1:5" ht="12.75">
      <c r="A239" s="141" t="s">
        <v>387</v>
      </c>
      <c r="E239" s="173">
        <f t="shared" si="3"/>
        <v>0</v>
      </c>
    </row>
    <row r="240" spans="1:5" ht="12.75">
      <c r="A240" s="141" t="s">
        <v>388</v>
      </c>
      <c r="E240" s="173">
        <f t="shared" si="3"/>
        <v>0</v>
      </c>
    </row>
    <row r="241" spans="1:5" ht="12.75">
      <c r="A241" s="141" t="s">
        <v>389</v>
      </c>
      <c r="E241" s="173">
        <f t="shared" si="3"/>
        <v>0</v>
      </c>
    </row>
    <row r="242" spans="1:5" ht="12.75">
      <c r="A242" s="141" t="s">
        <v>390</v>
      </c>
      <c r="E242" s="173">
        <f t="shared" si="3"/>
        <v>0</v>
      </c>
    </row>
    <row r="243" spans="1:5" ht="12.75">
      <c r="A243" s="141" t="s">
        <v>391</v>
      </c>
      <c r="E243" s="173">
        <f t="shared" si="3"/>
        <v>0</v>
      </c>
    </row>
    <row r="244" spans="1:5" ht="12.75">
      <c r="A244" s="141" t="s">
        <v>392</v>
      </c>
      <c r="E244" s="173">
        <f t="shared" si="3"/>
        <v>0</v>
      </c>
    </row>
    <row r="245" spans="1:5" ht="12.75">
      <c r="A245" s="141" t="s">
        <v>393</v>
      </c>
      <c r="E245" s="173">
        <f t="shared" si="3"/>
        <v>0</v>
      </c>
    </row>
    <row r="246" spans="1:5" ht="12.75">
      <c r="A246" s="141" t="s">
        <v>394</v>
      </c>
      <c r="E246" s="173">
        <f t="shared" si="3"/>
        <v>0</v>
      </c>
    </row>
    <row r="247" spans="1:5" ht="12.75">
      <c r="A247" s="141" t="s">
        <v>395</v>
      </c>
      <c r="E247" s="173">
        <f t="shared" si="3"/>
        <v>0</v>
      </c>
    </row>
    <row r="248" spans="1:5" ht="12.75">
      <c r="A248" s="141" t="s">
        <v>396</v>
      </c>
      <c r="E248" s="173">
        <f t="shared" si="3"/>
        <v>0</v>
      </c>
    </row>
    <row r="249" spans="1:5" ht="12.75">
      <c r="A249" s="141" t="s">
        <v>397</v>
      </c>
      <c r="E249" s="173">
        <f t="shared" si="3"/>
        <v>0</v>
      </c>
    </row>
    <row r="250" spans="1:5" ht="12.75">
      <c r="A250" s="141" t="s">
        <v>398</v>
      </c>
      <c r="E250" s="173">
        <f t="shared" si="3"/>
        <v>0</v>
      </c>
    </row>
    <row r="251" spans="1:5" ht="12.75">
      <c r="A251" s="141" t="s">
        <v>399</v>
      </c>
      <c r="E251" s="173">
        <f t="shared" si="3"/>
        <v>0</v>
      </c>
    </row>
    <row r="252" spans="1:5" ht="12.75">
      <c r="A252" s="141" t="s">
        <v>400</v>
      </c>
      <c r="E252" s="173">
        <f t="shared" si="3"/>
        <v>0</v>
      </c>
    </row>
    <row r="253" spans="1:5" ht="12.75">
      <c r="A253" s="141" t="s">
        <v>401</v>
      </c>
      <c r="E253" s="173">
        <f t="shared" si="3"/>
        <v>0</v>
      </c>
    </row>
    <row r="254" spans="1:5" ht="12.75">
      <c r="A254" s="141" t="s">
        <v>402</v>
      </c>
      <c r="E254" s="173">
        <f t="shared" si="3"/>
        <v>0</v>
      </c>
    </row>
    <row r="255" spans="1:5" ht="12.75">
      <c r="A255" s="141" t="s">
        <v>403</v>
      </c>
      <c r="E255" s="173">
        <f t="shared" si="3"/>
        <v>0</v>
      </c>
    </row>
    <row r="256" spans="1:5" ht="12.75">
      <c r="A256" s="141" t="s">
        <v>404</v>
      </c>
      <c r="E256" s="173">
        <f t="shared" si="3"/>
        <v>0</v>
      </c>
    </row>
    <row r="257" spans="1:5" ht="12.75">
      <c r="A257" s="141" t="s">
        <v>405</v>
      </c>
      <c r="E257" s="173">
        <f t="shared" si="3"/>
        <v>0</v>
      </c>
    </row>
    <row r="258" spans="1:5" ht="12.75">
      <c r="A258" s="141" t="s">
        <v>406</v>
      </c>
      <c r="E258" s="173">
        <f t="shared" si="3"/>
        <v>0</v>
      </c>
    </row>
    <row r="259" spans="1:5" ht="12.75">
      <c r="A259" s="141" t="s">
        <v>407</v>
      </c>
      <c r="E259" s="173">
        <f t="shared" si="3"/>
        <v>0</v>
      </c>
    </row>
    <row r="260" spans="1:5" ht="12.75">
      <c r="A260" s="141" t="s">
        <v>408</v>
      </c>
      <c r="E260" s="173">
        <f t="shared" si="3"/>
        <v>0</v>
      </c>
    </row>
    <row r="261" spans="1:5" ht="12.75">
      <c r="A261" s="141" t="s">
        <v>409</v>
      </c>
      <c r="E261" s="173">
        <f t="shared" si="3"/>
        <v>0</v>
      </c>
    </row>
    <row r="262" spans="1:5" ht="12.75">
      <c r="A262" s="141" t="s">
        <v>410</v>
      </c>
      <c r="E262" s="173">
        <f t="shared" si="3"/>
        <v>0</v>
      </c>
    </row>
    <row r="263" spans="1:5" ht="12.75">
      <c r="A263" s="141" t="s">
        <v>411</v>
      </c>
      <c r="E263" s="173">
        <f aca="true" t="shared" si="4" ref="E263:E326">IF(D263="XXS",1,IF(D263="XS",2,IF(D263="S",3,IF(D263="M",5,IF(D263="L",8,IF(D263="XL",13,IF(D263="XXL",20,IF(D263="XXXL",50,))))))))</f>
        <v>0</v>
      </c>
    </row>
    <row r="264" spans="1:5" ht="12.75">
      <c r="A264" s="141" t="s">
        <v>412</v>
      </c>
      <c r="E264" s="173">
        <f t="shared" si="4"/>
        <v>0</v>
      </c>
    </row>
    <row r="265" spans="1:5" ht="12.75">
      <c r="A265" s="141" t="s">
        <v>413</v>
      </c>
      <c r="E265" s="173">
        <f t="shared" si="4"/>
        <v>0</v>
      </c>
    </row>
    <row r="266" spans="1:5" ht="12.75">
      <c r="A266" s="141" t="s">
        <v>414</v>
      </c>
      <c r="E266" s="173">
        <f t="shared" si="4"/>
        <v>0</v>
      </c>
    </row>
    <row r="267" spans="1:5" ht="12.75">
      <c r="A267" s="141" t="s">
        <v>415</v>
      </c>
      <c r="E267" s="173">
        <f t="shared" si="4"/>
        <v>0</v>
      </c>
    </row>
    <row r="268" spans="1:5" ht="12.75">
      <c r="A268" s="141" t="s">
        <v>416</v>
      </c>
      <c r="E268" s="173">
        <f t="shared" si="4"/>
        <v>0</v>
      </c>
    </row>
    <row r="269" spans="1:5" ht="12.75">
      <c r="A269" s="141" t="s">
        <v>417</v>
      </c>
      <c r="E269" s="173">
        <f t="shared" si="4"/>
        <v>0</v>
      </c>
    </row>
    <row r="270" spans="1:5" ht="12.75">
      <c r="A270" s="141" t="s">
        <v>418</v>
      </c>
      <c r="E270" s="173">
        <f t="shared" si="4"/>
        <v>0</v>
      </c>
    </row>
    <row r="271" spans="1:5" ht="12.75">
      <c r="A271" s="141" t="s">
        <v>419</v>
      </c>
      <c r="E271" s="173">
        <f t="shared" si="4"/>
        <v>0</v>
      </c>
    </row>
    <row r="272" spans="1:5" ht="12.75">
      <c r="A272" s="141" t="s">
        <v>420</v>
      </c>
      <c r="E272" s="173">
        <f t="shared" si="4"/>
        <v>0</v>
      </c>
    </row>
    <row r="273" spans="1:5" ht="12.75">
      <c r="A273" s="141" t="s">
        <v>421</v>
      </c>
      <c r="E273" s="173">
        <f t="shared" si="4"/>
        <v>0</v>
      </c>
    </row>
    <row r="274" spans="1:5" ht="12.75">
      <c r="A274" s="141" t="s">
        <v>422</v>
      </c>
      <c r="E274" s="173">
        <f t="shared" si="4"/>
        <v>0</v>
      </c>
    </row>
    <row r="275" spans="1:5" ht="12.75">
      <c r="A275" s="141" t="s">
        <v>423</v>
      </c>
      <c r="E275" s="173">
        <f t="shared" si="4"/>
        <v>0</v>
      </c>
    </row>
    <row r="276" spans="1:5" ht="12.75">
      <c r="A276" s="141" t="s">
        <v>424</v>
      </c>
      <c r="E276" s="173">
        <f t="shared" si="4"/>
        <v>0</v>
      </c>
    </row>
    <row r="277" spans="1:5" ht="12.75">
      <c r="A277" s="141" t="s">
        <v>425</v>
      </c>
      <c r="E277" s="173">
        <f t="shared" si="4"/>
        <v>0</v>
      </c>
    </row>
    <row r="278" spans="1:5" ht="12.75">
      <c r="A278" s="141" t="s">
        <v>426</v>
      </c>
      <c r="E278" s="173">
        <f t="shared" si="4"/>
        <v>0</v>
      </c>
    </row>
    <row r="279" spans="1:5" ht="12.75">
      <c r="A279" s="141" t="s">
        <v>427</v>
      </c>
      <c r="E279" s="173">
        <f t="shared" si="4"/>
        <v>0</v>
      </c>
    </row>
    <row r="280" spans="1:5" ht="12.75">
      <c r="A280" s="141" t="s">
        <v>428</v>
      </c>
      <c r="E280" s="173">
        <f t="shared" si="4"/>
        <v>0</v>
      </c>
    </row>
    <row r="281" spans="1:5" ht="12.75">
      <c r="A281" s="141" t="s">
        <v>429</v>
      </c>
      <c r="E281" s="173">
        <f t="shared" si="4"/>
        <v>0</v>
      </c>
    </row>
    <row r="282" spans="1:5" ht="12.75">
      <c r="A282" s="141" t="s">
        <v>430</v>
      </c>
      <c r="E282" s="173">
        <f t="shared" si="4"/>
        <v>0</v>
      </c>
    </row>
    <row r="283" spans="1:5" ht="12.75">
      <c r="A283" s="141" t="s">
        <v>431</v>
      </c>
      <c r="E283" s="173">
        <f t="shared" si="4"/>
        <v>0</v>
      </c>
    </row>
    <row r="284" spans="1:5" ht="12.75">
      <c r="A284" s="141" t="s">
        <v>432</v>
      </c>
      <c r="E284" s="173">
        <f t="shared" si="4"/>
        <v>0</v>
      </c>
    </row>
    <row r="285" spans="1:5" ht="12.75">
      <c r="A285" s="141" t="s">
        <v>433</v>
      </c>
      <c r="E285" s="173">
        <f t="shared" si="4"/>
        <v>0</v>
      </c>
    </row>
    <row r="286" spans="1:5" ht="12.75">
      <c r="A286" s="141" t="s">
        <v>434</v>
      </c>
      <c r="E286" s="173">
        <f t="shared" si="4"/>
        <v>0</v>
      </c>
    </row>
    <row r="287" spans="1:5" ht="12.75">
      <c r="A287" s="141" t="s">
        <v>435</v>
      </c>
      <c r="E287" s="173">
        <f t="shared" si="4"/>
        <v>0</v>
      </c>
    </row>
    <row r="288" spans="1:5" ht="12.75">
      <c r="A288" s="141" t="s">
        <v>436</v>
      </c>
      <c r="E288" s="173">
        <f t="shared" si="4"/>
        <v>0</v>
      </c>
    </row>
    <row r="289" spans="1:5" ht="12.75">
      <c r="A289" s="141" t="s">
        <v>437</v>
      </c>
      <c r="E289" s="173">
        <f t="shared" si="4"/>
        <v>0</v>
      </c>
    </row>
    <row r="290" spans="1:5" ht="12.75">
      <c r="A290" s="141" t="s">
        <v>438</v>
      </c>
      <c r="E290" s="173">
        <f t="shared" si="4"/>
        <v>0</v>
      </c>
    </row>
    <row r="291" spans="1:5" ht="12.75">
      <c r="A291" s="141" t="s">
        <v>439</v>
      </c>
      <c r="E291" s="173">
        <f t="shared" si="4"/>
        <v>0</v>
      </c>
    </row>
    <row r="292" spans="1:5" ht="12.75">
      <c r="A292" s="141" t="s">
        <v>440</v>
      </c>
      <c r="E292" s="173">
        <f t="shared" si="4"/>
        <v>0</v>
      </c>
    </row>
    <row r="293" spans="1:5" ht="12.75">
      <c r="A293" s="141" t="s">
        <v>441</v>
      </c>
      <c r="E293" s="173">
        <f t="shared" si="4"/>
        <v>0</v>
      </c>
    </row>
    <row r="294" spans="1:5" ht="12.75">
      <c r="A294" s="141" t="s">
        <v>442</v>
      </c>
      <c r="E294" s="173">
        <f t="shared" si="4"/>
        <v>0</v>
      </c>
    </row>
    <row r="295" spans="1:5" ht="12.75">
      <c r="A295" s="141" t="s">
        <v>443</v>
      </c>
      <c r="E295" s="173">
        <f t="shared" si="4"/>
        <v>0</v>
      </c>
    </row>
    <row r="296" spans="1:5" ht="12.75">
      <c r="A296" s="141" t="s">
        <v>444</v>
      </c>
      <c r="E296" s="173">
        <f t="shared" si="4"/>
        <v>0</v>
      </c>
    </row>
    <row r="297" spans="1:5" ht="12.75">
      <c r="A297" s="141" t="s">
        <v>445</v>
      </c>
      <c r="E297" s="173">
        <f t="shared" si="4"/>
        <v>0</v>
      </c>
    </row>
    <row r="298" spans="1:5" ht="12.75">
      <c r="A298" s="141" t="s">
        <v>446</v>
      </c>
      <c r="E298" s="173">
        <f t="shared" si="4"/>
        <v>0</v>
      </c>
    </row>
    <row r="299" spans="1:5" ht="12.75">
      <c r="A299" s="141" t="s">
        <v>447</v>
      </c>
      <c r="E299" s="173">
        <f t="shared" si="4"/>
        <v>0</v>
      </c>
    </row>
    <row r="300" spans="1:5" ht="12.75">
      <c r="A300" s="141" t="s">
        <v>448</v>
      </c>
      <c r="E300" s="173">
        <f t="shared" si="4"/>
        <v>0</v>
      </c>
    </row>
    <row r="301" spans="1:5" ht="12.75">
      <c r="A301" s="141" t="s">
        <v>449</v>
      </c>
      <c r="E301" s="173">
        <f t="shared" si="4"/>
        <v>0</v>
      </c>
    </row>
    <row r="302" spans="1:5" ht="12.75">
      <c r="A302" s="141" t="s">
        <v>450</v>
      </c>
      <c r="E302" s="173">
        <f t="shared" si="4"/>
        <v>0</v>
      </c>
    </row>
    <row r="303" spans="1:5" ht="12.75">
      <c r="A303" s="141" t="s">
        <v>451</v>
      </c>
      <c r="E303" s="173">
        <f t="shared" si="4"/>
        <v>0</v>
      </c>
    </row>
    <row r="304" spans="1:5" ht="12.75">
      <c r="A304" s="141" t="s">
        <v>452</v>
      </c>
      <c r="E304" s="173">
        <f t="shared" si="4"/>
        <v>0</v>
      </c>
    </row>
    <row r="305" spans="1:5" ht="12.75">
      <c r="A305" s="141" t="s">
        <v>453</v>
      </c>
      <c r="E305" s="173">
        <f t="shared" si="4"/>
        <v>0</v>
      </c>
    </row>
    <row r="306" spans="1:5" ht="12.75">
      <c r="A306" s="141" t="s">
        <v>454</v>
      </c>
      <c r="E306" s="173">
        <f t="shared" si="4"/>
        <v>0</v>
      </c>
    </row>
    <row r="307" spans="1:5" ht="12.75">
      <c r="A307" s="141" t="s">
        <v>455</v>
      </c>
      <c r="E307" s="173">
        <f t="shared" si="4"/>
        <v>0</v>
      </c>
    </row>
    <row r="308" spans="1:5" ht="12.75">
      <c r="A308" s="141" t="s">
        <v>456</v>
      </c>
      <c r="E308" s="173">
        <f t="shared" si="4"/>
        <v>0</v>
      </c>
    </row>
    <row r="309" spans="1:5" ht="12.75">
      <c r="A309" s="141" t="s">
        <v>457</v>
      </c>
      <c r="E309" s="173">
        <f t="shared" si="4"/>
        <v>0</v>
      </c>
    </row>
    <row r="310" spans="1:5" ht="12.75">
      <c r="A310" s="141" t="s">
        <v>458</v>
      </c>
      <c r="E310" s="173">
        <f t="shared" si="4"/>
        <v>0</v>
      </c>
    </row>
    <row r="311" spans="1:5" ht="12.75">
      <c r="A311" s="141" t="s">
        <v>459</v>
      </c>
      <c r="E311" s="173">
        <f t="shared" si="4"/>
        <v>0</v>
      </c>
    </row>
    <row r="312" spans="1:5" ht="12.75">
      <c r="A312" s="141" t="s">
        <v>460</v>
      </c>
      <c r="E312" s="173">
        <f t="shared" si="4"/>
        <v>0</v>
      </c>
    </row>
    <row r="313" spans="1:5" ht="12.75">
      <c r="A313" s="141" t="s">
        <v>461</v>
      </c>
      <c r="E313" s="173">
        <f t="shared" si="4"/>
        <v>0</v>
      </c>
    </row>
    <row r="314" spans="1:5" ht="12.75">
      <c r="A314" s="141" t="s">
        <v>462</v>
      </c>
      <c r="E314" s="173">
        <f t="shared" si="4"/>
        <v>0</v>
      </c>
    </row>
    <row r="315" spans="1:5" ht="12.75">
      <c r="A315" s="141" t="s">
        <v>463</v>
      </c>
      <c r="E315" s="173">
        <f t="shared" si="4"/>
        <v>0</v>
      </c>
    </row>
    <row r="316" spans="1:5" ht="12.75">
      <c r="A316" s="141" t="s">
        <v>464</v>
      </c>
      <c r="E316" s="173">
        <f t="shared" si="4"/>
        <v>0</v>
      </c>
    </row>
    <row r="317" spans="1:5" ht="12.75">
      <c r="A317" s="141" t="s">
        <v>465</v>
      </c>
      <c r="E317" s="173">
        <f t="shared" si="4"/>
        <v>0</v>
      </c>
    </row>
    <row r="318" spans="1:5" ht="12.75">
      <c r="A318" s="141" t="s">
        <v>466</v>
      </c>
      <c r="E318" s="173">
        <f t="shared" si="4"/>
        <v>0</v>
      </c>
    </row>
    <row r="319" spans="1:5" ht="12.75">
      <c r="A319" s="141" t="s">
        <v>467</v>
      </c>
      <c r="E319" s="173">
        <f t="shared" si="4"/>
        <v>0</v>
      </c>
    </row>
    <row r="320" spans="1:5" ht="12.75">
      <c r="A320" s="141" t="s">
        <v>468</v>
      </c>
      <c r="E320" s="173">
        <f t="shared" si="4"/>
        <v>0</v>
      </c>
    </row>
    <row r="321" spans="1:5" ht="12.75">
      <c r="A321" s="141" t="s">
        <v>469</v>
      </c>
      <c r="E321" s="173">
        <f t="shared" si="4"/>
        <v>0</v>
      </c>
    </row>
    <row r="322" spans="1:5" ht="12.75">
      <c r="A322" s="141" t="s">
        <v>470</v>
      </c>
      <c r="E322" s="173">
        <f t="shared" si="4"/>
        <v>0</v>
      </c>
    </row>
    <row r="323" spans="1:5" ht="12.75">
      <c r="A323" s="141" t="s">
        <v>471</v>
      </c>
      <c r="E323" s="173">
        <f t="shared" si="4"/>
        <v>0</v>
      </c>
    </row>
    <row r="324" spans="1:5" ht="12.75">
      <c r="A324" s="141" t="s">
        <v>472</v>
      </c>
      <c r="E324" s="173">
        <f t="shared" si="4"/>
        <v>0</v>
      </c>
    </row>
    <row r="325" spans="1:5" ht="12.75">
      <c r="A325" s="141" t="s">
        <v>473</v>
      </c>
      <c r="E325" s="173">
        <f t="shared" si="4"/>
        <v>0</v>
      </c>
    </row>
    <row r="326" spans="1:5" ht="12.75">
      <c r="A326" s="141" t="s">
        <v>474</v>
      </c>
      <c r="E326" s="173">
        <f t="shared" si="4"/>
        <v>0</v>
      </c>
    </row>
    <row r="327" spans="1:5" ht="12.75">
      <c r="A327" s="141" t="s">
        <v>475</v>
      </c>
      <c r="E327" s="173">
        <f aca="true" t="shared" si="5" ref="E327:E390">IF(D327="XXS",1,IF(D327="XS",2,IF(D327="S",3,IF(D327="M",5,IF(D327="L",8,IF(D327="XL",13,IF(D327="XXL",20,IF(D327="XXXL",50,))))))))</f>
        <v>0</v>
      </c>
    </row>
    <row r="328" spans="1:5" ht="12.75">
      <c r="A328" s="141" t="s">
        <v>476</v>
      </c>
      <c r="E328" s="173">
        <f t="shared" si="5"/>
        <v>0</v>
      </c>
    </row>
    <row r="329" spans="1:5" ht="12.75">
      <c r="A329" s="141" t="s">
        <v>477</v>
      </c>
      <c r="E329" s="173">
        <f t="shared" si="5"/>
        <v>0</v>
      </c>
    </row>
    <row r="330" spans="1:5" ht="12.75">
      <c r="A330" s="141" t="s">
        <v>478</v>
      </c>
      <c r="E330" s="173">
        <f t="shared" si="5"/>
        <v>0</v>
      </c>
    </row>
    <row r="331" spans="1:5" ht="12.75">
      <c r="A331" s="141" t="s">
        <v>479</v>
      </c>
      <c r="E331" s="173">
        <f t="shared" si="5"/>
        <v>0</v>
      </c>
    </row>
    <row r="332" spans="1:5" ht="12.75">
      <c r="A332" s="141" t="s">
        <v>480</v>
      </c>
      <c r="E332" s="173">
        <f t="shared" si="5"/>
        <v>0</v>
      </c>
    </row>
    <row r="333" spans="1:5" ht="12.75">
      <c r="A333" s="141" t="s">
        <v>481</v>
      </c>
      <c r="E333" s="173">
        <f t="shared" si="5"/>
        <v>0</v>
      </c>
    </row>
    <row r="334" spans="1:5" ht="12.75">
      <c r="A334" s="141" t="s">
        <v>482</v>
      </c>
      <c r="E334" s="173">
        <f t="shared" si="5"/>
        <v>0</v>
      </c>
    </row>
    <row r="335" spans="1:5" ht="12.75">
      <c r="A335" s="141" t="s">
        <v>483</v>
      </c>
      <c r="E335" s="173">
        <f t="shared" si="5"/>
        <v>0</v>
      </c>
    </row>
    <row r="336" spans="1:5" ht="12.75">
      <c r="A336" s="141" t="s">
        <v>484</v>
      </c>
      <c r="E336" s="173">
        <f t="shared" si="5"/>
        <v>0</v>
      </c>
    </row>
    <row r="337" spans="1:5" ht="12.75">
      <c r="A337" s="141" t="s">
        <v>485</v>
      </c>
      <c r="E337" s="173">
        <f t="shared" si="5"/>
        <v>0</v>
      </c>
    </row>
    <row r="338" spans="1:5" ht="12.75">
      <c r="A338" s="141" t="s">
        <v>486</v>
      </c>
      <c r="E338" s="173">
        <f t="shared" si="5"/>
        <v>0</v>
      </c>
    </row>
    <row r="339" spans="1:5" ht="12.75">
      <c r="A339" s="141" t="s">
        <v>487</v>
      </c>
      <c r="E339" s="173">
        <f t="shared" si="5"/>
        <v>0</v>
      </c>
    </row>
    <row r="340" spans="1:5" ht="12.75">
      <c r="A340" s="141" t="s">
        <v>488</v>
      </c>
      <c r="E340" s="173">
        <f t="shared" si="5"/>
        <v>0</v>
      </c>
    </row>
    <row r="341" spans="1:5" ht="12.75">
      <c r="A341" s="141" t="s">
        <v>489</v>
      </c>
      <c r="E341" s="173">
        <f t="shared" si="5"/>
        <v>0</v>
      </c>
    </row>
    <row r="342" spans="1:5" ht="12.75">
      <c r="A342" s="141" t="s">
        <v>490</v>
      </c>
      <c r="E342" s="173">
        <f t="shared" si="5"/>
        <v>0</v>
      </c>
    </row>
    <row r="343" spans="1:5" ht="12.75">
      <c r="A343" s="141" t="s">
        <v>491</v>
      </c>
      <c r="E343" s="173">
        <f t="shared" si="5"/>
        <v>0</v>
      </c>
    </row>
    <row r="344" spans="1:5" ht="12.75">
      <c r="A344" s="141" t="s">
        <v>492</v>
      </c>
      <c r="E344" s="173">
        <f t="shared" si="5"/>
        <v>0</v>
      </c>
    </row>
    <row r="345" spans="1:5" ht="12.75">
      <c r="A345" s="141" t="s">
        <v>493</v>
      </c>
      <c r="E345" s="173">
        <f t="shared" si="5"/>
        <v>0</v>
      </c>
    </row>
    <row r="346" spans="1:5" ht="12.75">
      <c r="A346" s="141" t="s">
        <v>494</v>
      </c>
      <c r="E346" s="173">
        <f t="shared" si="5"/>
        <v>0</v>
      </c>
    </row>
    <row r="347" spans="1:5" ht="12.75">
      <c r="A347" s="141" t="s">
        <v>495</v>
      </c>
      <c r="E347" s="173">
        <f t="shared" si="5"/>
        <v>0</v>
      </c>
    </row>
    <row r="348" spans="1:5" ht="12.75">
      <c r="A348" s="141" t="s">
        <v>496</v>
      </c>
      <c r="E348" s="173">
        <f t="shared" si="5"/>
        <v>0</v>
      </c>
    </row>
    <row r="349" spans="1:5" ht="12.75">
      <c r="A349" s="141" t="s">
        <v>497</v>
      </c>
      <c r="E349" s="173">
        <f t="shared" si="5"/>
        <v>0</v>
      </c>
    </row>
    <row r="350" spans="1:5" ht="12.75">
      <c r="A350" s="141" t="s">
        <v>498</v>
      </c>
      <c r="E350" s="173">
        <f t="shared" si="5"/>
        <v>0</v>
      </c>
    </row>
    <row r="351" spans="1:5" ht="12.75">
      <c r="A351" s="141" t="s">
        <v>499</v>
      </c>
      <c r="E351" s="173">
        <f t="shared" si="5"/>
        <v>0</v>
      </c>
    </row>
    <row r="352" spans="1:5" ht="12.75">
      <c r="A352" s="141" t="s">
        <v>500</v>
      </c>
      <c r="E352" s="173">
        <f t="shared" si="5"/>
        <v>0</v>
      </c>
    </row>
    <row r="353" spans="1:5" ht="12.75">
      <c r="A353" s="141" t="s">
        <v>501</v>
      </c>
      <c r="E353" s="173">
        <f t="shared" si="5"/>
        <v>0</v>
      </c>
    </row>
    <row r="354" spans="1:5" ht="12.75">
      <c r="A354" s="141" t="s">
        <v>502</v>
      </c>
      <c r="E354" s="173">
        <f t="shared" si="5"/>
        <v>0</v>
      </c>
    </row>
    <row r="355" spans="1:5" ht="12.75">
      <c r="A355" s="141" t="s">
        <v>503</v>
      </c>
      <c r="E355" s="173">
        <f t="shared" si="5"/>
        <v>0</v>
      </c>
    </row>
    <row r="356" spans="1:5" ht="12.75">
      <c r="A356" s="141" t="s">
        <v>504</v>
      </c>
      <c r="E356" s="173">
        <f t="shared" si="5"/>
        <v>0</v>
      </c>
    </row>
    <row r="357" spans="1:5" ht="12.75">
      <c r="A357" s="141" t="s">
        <v>505</v>
      </c>
      <c r="E357" s="173">
        <f t="shared" si="5"/>
        <v>0</v>
      </c>
    </row>
    <row r="358" spans="1:5" ht="12.75">
      <c r="A358" s="141" t="s">
        <v>506</v>
      </c>
      <c r="E358" s="173">
        <f t="shared" si="5"/>
        <v>0</v>
      </c>
    </row>
    <row r="359" spans="1:5" ht="12.75">
      <c r="A359" s="141" t="s">
        <v>507</v>
      </c>
      <c r="E359" s="173">
        <f t="shared" si="5"/>
        <v>0</v>
      </c>
    </row>
    <row r="360" spans="1:5" ht="12.75">
      <c r="A360" s="141" t="s">
        <v>508</v>
      </c>
      <c r="E360" s="173">
        <f t="shared" si="5"/>
        <v>0</v>
      </c>
    </row>
    <row r="361" spans="1:5" ht="12.75">
      <c r="A361" s="141" t="s">
        <v>509</v>
      </c>
      <c r="E361" s="173">
        <f t="shared" si="5"/>
        <v>0</v>
      </c>
    </row>
    <row r="362" spans="1:5" ht="12.75">
      <c r="A362" s="141" t="s">
        <v>510</v>
      </c>
      <c r="E362" s="173">
        <f t="shared" si="5"/>
        <v>0</v>
      </c>
    </row>
    <row r="363" spans="1:5" ht="12.75">
      <c r="A363" s="141" t="s">
        <v>511</v>
      </c>
      <c r="E363" s="173">
        <f t="shared" si="5"/>
        <v>0</v>
      </c>
    </row>
    <row r="364" spans="1:5" ht="12.75">
      <c r="A364" s="141" t="s">
        <v>512</v>
      </c>
      <c r="E364" s="173">
        <f t="shared" si="5"/>
        <v>0</v>
      </c>
    </row>
    <row r="365" spans="1:5" ht="12.75">
      <c r="A365" s="141" t="s">
        <v>513</v>
      </c>
      <c r="E365" s="173">
        <f t="shared" si="5"/>
        <v>0</v>
      </c>
    </row>
    <row r="366" spans="1:5" ht="12.75">
      <c r="A366" s="141" t="s">
        <v>514</v>
      </c>
      <c r="E366" s="173">
        <f t="shared" si="5"/>
        <v>0</v>
      </c>
    </row>
    <row r="367" spans="1:5" ht="12.75">
      <c r="A367" s="141" t="s">
        <v>515</v>
      </c>
      <c r="E367" s="173">
        <f t="shared" si="5"/>
        <v>0</v>
      </c>
    </row>
    <row r="368" spans="1:5" ht="12.75">
      <c r="A368" s="141" t="s">
        <v>516</v>
      </c>
      <c r="E368" s="173">
        <f t="shared" si="5"/>
        <v>0</v>
      </c>
    </row>
    <row r="369" spans="1:5" ht="12.75">
      <c r="A369" s="141" t="s">
        <v>517</v>
      </c>
      <c r="E369" s="173">
        <f t="shared" si="5"/>
        <v>0</v>
      </c>
    </row>
    <row r="370" spans="1:5" ht="12.75">
      <c r="A370" s="141" t="s">
        <v>518</v>
      </c>
      <c r="E370" s="173">
        <f t="shared" si="5"/>
        <v>0</v>
      </c>
    </row>
    <row r="371" spans="1:5" ht="12.75">
      <c r="A371" s="141" t="s">
        <v>519</v>
      </c>
      <c r="E371" s="173">
        <f t="shared" si="5"/>
        <v>0</v>
      </c>
    </row>
    <row r="372" spans="1:5" ht="12.75">
      <c r="A372" s="141" t="s">
        <v>520</v>
      </c>
      <c r="E372" s="173">
        <f t="shared" si="5"/>
        <v>0</v>
      </c>
    </row>
    <row r="373" spans="1:5" ht="12.75">
      <c r="A373" s="141" t="s">
        <v>521</v>
      </c>
      <c r="E373" s="173">
        <f t="shared" si="5"/>
        <v>0</v>
      </c>
    </row>
    <row r="374" spans="1:5" ht="12.75">
      <c r="A374" s="141" t="s">
        <v>522</v>
      </c>
      <c r="E374" s="173">
        <f t="shared" si="5"/>
        <v>0</v>
      </c>
    </row>
    <row r="375" spans="1:5" ht="12.75">
      <c r="A375" s="141" t="s">
        <v>523</v>
      </c>
      <c r="E375" s="173">
        <f t="shared" si="5"/>
        <v>0</v>
      </c>
    </row>
    <row r="376" spans="1:5" ht="12.75">
      <c r="A376" s="141" t="s">
        <v>524</v>
      </c>
      <c r="E376" s="173">
        <f t="shared" si="5"/>
        <v>0</v>
      </c>
    </row>
    <row r="377" spans="1:5" ht="12.75">
      <c r="A377" s="141" t="s">
        <v>525</v>
      </c>
      <c r="E377" s="173">
        <f t="shared" si="5"/>
        <v>0</v>
      </c>
    </row>
    <row r="378" spans="1:5" ht="12.75">
      <c r="A378" s="141" t="s">
        <v>526</v>
      </c>
      <c r="E378" s="173">
        <f t="shared" si="5"/>
        <v>0</v>
      </c>
    </row>
    <row r="379" spans="1:5" ht="12.75">
      <c r="A379" s="141" t="s">
        <v>527</v>
      </c>
      <c r="E379" s="173">
        <f t="shared" si="5"/>
        <v>0</v>
      </c>
    </row>
    <row r="380" spans="1:5" ht="12.75">
      <c r="A380" s="141" t="s">
        <v>528</v>
      </c>
      <c r="E380" s="173">
        <f t="shared" si="5"/>
        <v>0</v>
      </c>
    </row>
    <row r="381" spans="1:5" ht="12.75">
      <c r="A381" s="141" t="s">
        <v>529</v>
      </c>
      <c r="E381" s="173">
        <f t="shared" si="5"/>
        <v>0</v>
      </c>
    </row>
    <row r="382" spans="1:5" ht="12.75">
      <c r="A382" s="141" t="s">
        <v>530</v>
      </c>
      <c r="E382" s="173">
        <f t="shared" si="5"/>
        <v>0</v>
      </c>
    </row>
    <row r="383" spans="1:5" ht="12.75">
      <c r="A383" s="141" t="s">
        <v>531</v>
      </c>
      <c r="E383" s="173">
        <f t="shared" si="5"/>
        <v>0</v>
      </c>
    </row>
    <row r="384" spans="1:5" ht="12.75">
      <c r="A384" s="141" t="s">
        <v>532</v>
      </c>
      <c r="E384" s="173">
        <f t="shared" si="5"/>
        <v>0</v>
      </c>
    </row>
    <row r="385" spans="1:5" ht="12.75">
      <c r="A385" s="141" t="s">
        <v>533</v>
      </c>
      <c r="E385" s="173">
        <f t="shared" si="5"/>
        <v>0</v>
      </c>
    </row>
    <row r="386" spans="1:5" ht="12.75">
      <c r="A386" s="141" t="s">
        <v>534</v>
      </c>
      <c r="E386" s="173">
        <f t="shared" si="5"/>
        <v>0</v>
      </c>
    </row>
    <row r="387" spans="1:5" ht="12.75">
      <c r="A387" s="141" t="s">
        <v>535</v>
      </c>
      <c r="E387" s="173">
        <f t="shared" si="5"/>
        <v>0</v>
      </c>
    </row>
    <row r="388" spans="1:5" ht="12.75">
      <c r="A388" s="141" t="s">
        <v>536</v>
      </c>
      <c r="E388" s="173">
        <f t="shared" si="5"/>
        <v>0</v>
      </c>
    </row>
    <row r="389" spans="1:5" ht="12.75">
      <c r="A389" s="141" t="s">
        <v>537</v>
      </c>
      <c r="E389" s="173">
        <f t="shared" si="5"/>
        <v>0</v>
      </c>
    </row>
    <row r="390" spans="1:5" ht="12.75">
      <c r="A390" s="141" t="s">
        <v>538</v>
      </c>
      <c r="E390" s="173">
        <f t="shared" si="5"/>
        <v>0</v>
      </c>
    </row>
    <row r="391" spans="1:5" ht="12.75">
      <c r="A391" s="141" t="s">
        <v>539</v>
      </c>
      <c r="E391" s="173">
        <f aca="true" t="shared" si="6" ref="E391:E454">IF(D391="XXS",1,IF(D391="XS",2,IF(D391="S",3,IF(D391="M",5,IF(D391="L",8,IF(D391="XL",13,IF(D391="XXL",20,IF(D391="XXXL",50,))))))))</f>
        <v>0</v>
      </c>
    </row>
    <row r="392" spans="1:5" ht="12.75">
      <c r="A392" s="141" t="s">
        <v>540</v>
      </c>
      <c r="E392" s="173">
        <f t="shared" si="6"/>
        <v>0</v>
      </c>
    </row>
    <row r="393" spans="1:5" ht="12.75">
      <c r="A393" s="141" t="s">
        <v>541</v>
      </c>
      <c r="E393" s="173">
        <f t="shared" si="6"/>
        <v>0</v>
      </c>
    </row>
    <row r="394" spans="1:5" ht="12.75">
      <c r="A394" s="141" t="s">
        <v>542</v>
      </c>
      <c r="E394" s="173">
        <f t="shared" si="6"/>
        <v>0</v>
      </c>
    </row>
    <row r="395" spans="1:5" ht="12.75">
      <c r="A395" s="141" t="s">
        <v>543</v>
      </c>
      <c r="E395" s="173">
        <f t="shared" si="6"/>
        <v>0</v>
      </c>
    </row>
    <row r="396" spans="1:5" ht="12.75">
      <c r="A396" s="141" t="s">
        <v>544</v>
      </c>
      <c r="E396" s="173">
        <f t="shared" si="6"/>
        <v>0</v>
      </c>
    </row>
    <row r="397" spans="1:5" ht="12.75">
      <c r="A397" s="141" t="s">
        <v>545</v>
      </c>
      <c r="E397" s="173">
        <f t="shared" si="6"/>
        <v>0</v>
      </c>
    </row>
    <row r="398" spans="1:5" ht="12.75">
      <c r="A398" s="141" t="s">
        <v>546</v>
      </c>
      <c r="E398" s="173">
        <f t="shared" si="6"/>
        <v>0</v>
      </c>
    </row>
    <row r="399" spans="1:5" ht="12.75">
      <c r="A399" s="141" t="s">
        <v>547</v>
      </c>
      <c r="E399" s="173">
        <f t="shared" si="6"/>
        <v>0</v>
      </c>
    </row>
    <row r="400" spans="1:5" ht="12.75">
      <c r="A400" s="141" t="s">
        <v>548</v>
      </c>
      <c r="E400" s="173">
        <f t="shared" si="6"/>
        <v>0</v>
      </c>
    </row>
    <row r="401" spans="1:5" ht="12.75">
      <c r="A401" s="141" t="s">
        <v>549</v>
      </c>
      <c r="E401" s="173">
        <f t="shared" si="6"/>
        <v>0</v>
      </c>
    </row>
    <row r="402" spans="1:5" ht="12.75">
      <c r="A402" s="141" t="s">
        <v>550</v>
      </c>
      <c r="E402" s="173">
        <f t="shared" si="6"/>
        <v>0</v>
      </c>
    </row>
    <row r="403" spans="1:5" ht="12.75">
      <c r="A403" s="141" t="s">
        <v>551</v>
      </c>
      <c r="E403" s="173">
        <f t="shared" si="6"/>
        <v>0</v>
      </c>
    </row>
    <row r="404" spans="1:5" ht="12.75">
      <c r="A404" s="141" t="s">
        <v>552</v>
      </c>
      <c r="E404" s="173">
        <f t="shared" si="6"/>
        <v>0</v>
      </c>
    </row>
    <row r="405" spans="1:5" ht="12.75">
      <c r="A405" s="141" t="s">
        <v>553</v>
      </c>
      <c r="E405" s="173">
        <f t="shared" si="6"/>
        <v>0</v>
      </c>
    </row>
    <row r="406" spans="1:5" ht="12.75">
      <c r="A406" s="141" t="s">
        <v>554</v>
      </c>
      <c r="E406" s="173">
        <f t="shared" si="6"/>
        <v>0</v>
      </c>
    </row>
    <row r="407" spans="1:5" ht="12.75">
      <c r="A407" s="141" t="s">
        <v>555</v>
      </c>
      <c r="E407" s="173">
        <f t="shared" si="6"/>
        <v>0</v>
      </c>
    </row>
    <row r="408" spans="1:5" ht="12.75">
      <c r="A408" s="141" t="s">
        <v>556</v>
      </c>
      <c r="E408" s="173">
        <f t="shared" si="6"/>
        <v>0</v>
      </c>
    </row>
    <row r="409" spans="1:5" ht="12.75">
      <c r="A409" s="141" t="s">
        <v>557</v>
      </c>
      <c r="E409" s="173">
        <f t="shared" si="6"/>
        <v>0</v>
      </c>
    </row>
    <row r="410" spans="1:5" ht="12.75">
      <c r="A410" s="141" t="s">
        <v>558</v>
      </c>
      <c r="E410" s="173">
        <f t="shared" si="6"/>
        <v>0</v>
      </c>
    </row>
    <row r="411" spans="1:5" ht="12.75">
      <c r="A411" s="141" t="s">
        <v>559</v>
      </c>
      <c r="E411" s="173">
        <f t="shared" si="6"/>
        <v>0</v>
      </c>
    </row>
    <row r="412" spans="1:5" ht="12.75">
      <c r="A412" s="141" t="s">
        <v>560</v>
      </c>
      <c r="E412" s="173">
        <f t="shared" si="6"/>
        <v>0</v>
      </c>
    </row>
    <row r="413" spans="1:5" ht="12.75">
      <c r="A413" s="141" t="s">
        <v>561</v>
      </c>
      <c r="E413" s="173">
        <f t="shared" si="6"/>
        <v>0</v>
      </c>
    </row>
    <row r="414" spans="1:5" ht="12.75">
      <c r="A414" s="141" t="s">
        <v>562</v>
      </c>
      <c r="E414" s="173">
        <f t="shared" si="6"/>
        <v>0</v>
      </c>
    </row>
    <row r="415" spans="1:5" ht="12.75">
      <c r="A415" s="141" t="s">
        <v>563</v>
      </c>
      <c r="E415" s="173">
        <f t="shared" si="6"/>
        <v>0</v>
      </c>
    </row>
    <row r="416" spans="1:5" ht="12.75">
      <c r="A416" s="141" t="s">
        <v>564</v>
      </c>
      <c r="E416" s="173">
        <f t="shared" si="6"/>
        <v>0</v>
      </c>
    </row>
    <row r="417" spans="1:5" ht="12.75">
      <c r="A417" s="141" t="s">
        <v>565</v>
      </c>
      <c r="E417" s="173">
        <f t="shared" si="6"/>
        <v>0</v>
      </c>
    </row>
    <row r="418" spans="1:5" ht="12.75">
      <c r="A418" s="141" t="s">
        <v>566</v>
      </c>
      <c r="E418" s="173">
        <f t="shared" si="6"/>
        <v>0</v>
      </c>
    </row>
    <row r="419" spans="1:5" ht="12.75">
      <c r="A419" s="141" t="s">
        <v>567</v>
      </c>
      <c r="E419" s="173">
        <f t="shared" si="6"/>
        <v>0</v>
      </c>
    </row>
    <row r="420" spans="1:5" ht="12.75">
      <c r="A420" s="141" t="s">
        <v>568</v>
      </c>
      <c r="E420" s="173">
        <f t="shared" si="6"/>
        <v>0</v>
      </c>
    </row>
    <row r="421" spans="1:5" ht="12.75">
      <c r="A421" s="141" t="s">
        <v>569</v>
      </c>
      <c r="E421" s="173">
        <f t="shared" si="6"/>
        <v>0</v>
      </c>
    </row>
    <row r="422" spans="1:5" ht="12.75">
      <c r="A422" s="141" t="s">
        <v>570</v>
      </c>
      <c r="E422" s="173">
        <f t="shared" si="6"/>
        <v>0</v>
      </c>
    </row>
    <row r="423" spans="1:5" ht="12.75">
      <c r="A423" s="141" t="s">
        <v>571</v>
      </c>
      <c r="E423" s="173">
        <f t="shared" si="6"/>
        <v>0</v>
      </c>
    </row>
    <row r="424" spans="1:5" ht="12.75">
      <c r="A424" s="141" t="s">
        <v>572</v>
      </c>
      <c r="E424" s="173">
        <f t="shared" si="6"/>
        <v>0</v>
      </c>
    </row>
    <row r="425" spans="1:5" ht="12.75">
      <c r="A425" s="141" t="s">
        <v>573</v>
      </c>
      <c r="E425" s="173">
        <f t="shared" si="6"/>
        <v>0</v>
      </c>
    </row>
    <row r="426" spans="1:5" ht="12.75">
      <c r="A426" s="141" t="s">
        <v>574</v>
      </c>
      <c r="E426" s="173">
        <f t="shared" si="6"/>
        <v>0</v>
      </c>
    </row>
    <row r="427" spans="1:5" ht="12.75">
      <c r="A427" s="141" t="s">
        <v>575</v>
      </c>
      <c r="E427" s="173">
        <f t="shared" si="6"/>
        <v>0</v>
      </c>
    </row>
    <row r="428" spans="1:5" ht="12.75">
      <c r="A428" s="141" t="s">
        <v>576</v>
      </c>
      <c r="E428" s="173">
        <f t="shared" si="6"/>
        <v>0</v>
      </c>
    </row>
    <row r="429" spans="1:5" ht="12.75">
      <c r="A429" s="141" t="s">
        <v>577</v>
      </c>
      <c r="E429" s="173">
        <f t="shared" si="6"/>
        <v>0</v>
      </c>
    </row>
    <row r="430" spans="1:5" ht="12.75">
      <c r="A430" s="141" t="s">
        <v>578</v>
      </c>
      <c r="E430" s="173">
        <f t="shared" si="6"/>
        <v>0</v>
      </c>
    </row>
    <row r="431" spans="1:5" ht="12.75">
      <c r="A431" s="141" t="s">
        <v>579</v>
      </c>
      <c r="E431" s="173">
        <f t="shared" si="6"/>
        <v>0</v>
      </c>
    </row>
    <row r="432" spans="1:5" ht="12.75">
      <c r="A432" s="141" t="s">
        <v>580</v>
      </c>
      <c r="E432" s="173">
        <f t="shared" si="6"/>
        <v>0</v>
      </c>
    </row>
    <row r="433" spans="1:5" ht="12.75">
      <c r="A433" s="141" t="s">
        <v>581</v>
      </c>
      <c r="E433" s="173">
        <f t="shared" si="6"/>
        <v>0</v>
      </c>
    </row>
    <row r="434" spans="1:5" ht="12.75">
      <c r="A434" s="141" t="s">
        <v>582</v>
      </c>
      <c r="E434" s="173">
        <f t="shared" si="6"/>
        <v>0</v>
      </c>
    </row>
    <row r="435" spans="1:5" ht="12.75">
      <c r="A435" s="141" t="s">
        <v>583</v>
      </c>
      <c r="E435" s="173">
        <f t="shared" si="6"/>
        <v>0</v>
      </c>
    </row>
    <row r="436" spans="1:5" ht="12.75">
      <c r="A436" s="141" t="s">
        <v>584</v>
      </c>
      <c r="E436" s="173">
        <f t="shared" si="6"/>
        <v>0</v>
      </c>
    </row>
    <row r="437" spans="1:5" ht="12.75">
      <c r="A437" s="141" t="s">
        <v>585</v>
      </c>
      <c r="E437" s="173">
        <f t="shared" si="6"/>
        <v>0</v>
      </c>
    </row>
    <row r="438" spans="1:5" ht="12.75">
      <c r="A438" s="141" t="s">
        <v>586</v>
      </c>
      <c r="E438" s="173">
        <f t="shared" si="6"/>
        <v>0</v>
      </c>
    </row>
    <row r="439" spans="1:5" ht="12.75">
      <c r="A439" s="141" t="s">
        <v>587</v>
      </c>
      <c r="E439" s="173">
        <f t="shared" si="6"/>
        <v>0</v>
      </c>
    </row>
    <row r="440" spans="1:5" ht="12.75">
      <c r="A440" s="141" t="s">
        <v>588</v>
      </c>
      <c r="E440" s="173">
        <f t="shared" si="6"/>
        <v>0</v>
      </c>
    </row>
    <row r="441" spans="1:5" ht="12.75">
      <c r="A441" s="141" t="s">
        <v>589</v>
      </c>
      <c r="E441" s="173">
        <f t="shared" si="6"/>
        <v>0</v>
      </c>
    </row>
    <row r="442" spans="1:5" ht="12.75">
      <c r="A442" s="141" t="s">
        <v>590</v>
      </c>
      <c r="E442" s="173">
        <f t="shared" si="6"/>
        <v>0</v>
      </c>
    </row>
    <row r="443" spans="1:5" ht="12.75">
      <c r="A443" s="141" t="s">
        <v>591</v>
      </c>
      <c r="E443" s="173">
        <f t="shared" si="6"/>
        <v>0</v>
      </c>
    </row>
    <row r="444" spans="1:5" ht="12.75">
      <c r="A444" s="141" t="s">
        <v>592</v>
      </c>
      <c r="E444" s="173">
        <f t="shared" si="6"/>
        <v>0</v>
      </c>
    </row>
    <row r="445" spans="1:5" ht="12.75">
      <c r="A445" s="141" t="s">
        <v>593</v>
      </c>
      <c r="E445" s="173">
        <f t="shared" si="6"/>
        <v>0</v>
      </c>
    </row>
    <row r="446" spans="1:5" ht="12.75">
      <c r="A446" s="141" t="s">
        <v>594</v>
      </c>
      <c r="E446" s="173">
        <f t="shared" si="6"/>
        <v>0</v>
      </c>
    </row>
    <row r="447" spans="1:5" ht="12.75">
      <c r="A447" s="141" t="s">
        <v>595</v>
      </c>
      <c r="E447" s="173">
        <f t="shared" si="6"/>
        <v>0</v>
      </c>
    </row>
    <row r="448" spans="1:5" ht="12.75">
      <c r="A448" s="141" t="s">
        <v>596</v>
      </c>
      <c r="E448" s="173">
        <f t="shared" si="6"/>
        <v>0</v>
      </c>
    </row>
    <row r="449" spans="1:5" ht="12.75">
      <c r="A449" s="141" t="s">
        <v>597</v>
      </c>
      <c r="E449" s="173">
        <f t="shared" si="6"/>
        <v>0</v>
      </c>
    </row>
    <row r="450" spans="1:5" ht="12.75">
      <c r="A450" s="141" t="s">
        <v>598</v>
      </c>
      <c r="E450" s="173">
        <f t="shared" si="6"/>
        <v>0</v>
      </c>
    </row>
    <row r="451" spans="1:5" ht="12.75">
      <c r="A451" s="141" t="s">
        <v>599</v>
      </c>
      <c r="E451" s="173">
        <f t="shared" si="6"/>
        <v>0</v>
      </c>
    </row>
    <row r="452" spans="1:5" ht="12.75">
      <c r="A452" s="141" t="s">
        <v>600</v>
      </c>
      <c r="E452" s="173">
        <f t="shared" si="6"/>
        <v>0</v>
      </c>
    </row>
    <row r="453" spans="1:5" ht="12.75">
      <c r="A453" s="141" t="s">
        <v>601</v>
      </c>
      <c r="E453" s="173">
        <f t="shared" si="6"/>
        <v>0</v>
      </c>
    </row>
    <row r="454" spans="1:5" ht="12.75">
      <c r="A454" s="141" t="s">
        <v>602</v>
      </c>
      <c r="E454" s="173">
        <f t="shared" si="6"/>
        <v>0</v>
      </c>
    </row>
    <row r="455" spans="1:5" ht="12.75">
      <c r="A455" s="141" t="s">
        <v>603</v>
      </c>
      <c r="E455" s="173">
        <f aca="true" t="shared" si="7" ref="E455:E518">IF(D455="XXS",1,IF(D455="XS",2,IF(D455="S",3,IF(D455="M",5,IF(D455="L",8,IF(D455="XL",13,IF(D455="XXL",20,IF(D455="XXXL",50,))))))))</f>
        <v>0</v>
      </c>
    </row>
    <row r="456" spans="1:5" ht="12.75">
      <c r="A456" s="141" t="s">
        <v>604</v>
      </c>
      <c r="E456" s="173">
        <f t="shared" si="7"/>
        <v>0</v>
      </c>
    </row>
    <row r="457" spans="1:5" ht="12.75">
      <c r="A457" s="141" t="s">
        <v>605</v>
      </c>
      <c r="E457" s="173">
        <f t="shared" si="7"/>
        <v>0</v>
      </c>
    </row>
    <row r="458" spans="1:5" ht="12.75">
      <c r="A458" s="141" t="s">
        <v>606</v>
      </c>
      <c r="E458" s="173">
        <f t="shared" si="7"/>
        <v>0</v>
      </c>
    </row>
    <row r="459" spans="1:5" ht="12.75">
      <c r="A459" s="141" t="s">
        <v>607</v>
      </c>
      <c r="E459" s="173">
        <f t="shared" si="7"/>
        <v>0</v>
      </c>
    </row>
    <row r="460" spans="1:5" ht="12.75">
      <c r="A460" s="141" t="s">
        <v>608</v>
      </c>
      <c r="E460" s="173">
        <f t="shared" si="7"/>
        <v>0</v>
      </c>
    </row>
    <row r="461" spans="1:5" ht="12.75">
      <c r="A461" s="141" t="s">
        <v>609</v>
      </c>
      <c r="E461" s="173">
        <f t="shared" si="7"/>
        <v>0</v>
      </c>
    </row>
    <row r="462" spans="1:5" ht="12.75">
      <c r="A462" s="141" t="s">
        <v>610</v>
      </c>
      <c r="E462" s="173">
        <f t="shared" si="7"/>
        <v>0</v>
      </c>
    </row>
    <row r="463" spans="1:5" ht="12.75">
      <c r="A463" s="141" t="s">
        <v>611</v>
      </c>
      <c r="E463" s="173">
        <f t="shared" si="7"/>
        <v>0</v>
      </c>
    </row>
    <row r="464" spans="1:5" ht="12.75">
      <c r="A464" s="141" t="s">
        <v>612</v>
      </c>
      <c r="E464" s="173">
        <f t="shared" si="7"/>
        <v>0</v>
      </c>
    </row>
    <row r="465" spans="1:5" ht="12.75">
      <c r="A465" s="141" t="s">
        <v>613</v>
      </c>
      <c r="E465" s="173">
        <f t="shared" si="7"/>
        <v>0</v>
      </c>
    </row>
    <row r="466" spans="1:5" ht="12.75">
      <c r="A466" s="141" t="s">
        <v>614</v>
      </c>
      <c r="E466" s="173">
        <f t="shared" si="7"/>
        <v>0</v>
      </c>
    </row>
    <row r="467" spans="1:5" ht="12.75">
      <c r="A467" s="141" t="s">
        <v>615</v>
      </c>
      <c r="E467" s="173">
        <f t="shared" si="7"/>
        <v>0</v>
      </c>
    </row>
    <row r="468" spans="1:5" ht="12.75">
      <c r="A468" s="141" t="s">
        <v>616</v>
      </c>
      <c r="E468" s="173">
        <f t="shared" si="7"/>
        <v>0</v>
      </c>
    </row>
    <row r="469" spans="1:5" ht="12.75">
      <c r="A469" s="141" t="s">
        <v>617</v>
      </c>
      <c r="E469" s="173">
        <f t="shared" si="7"/>
        <v>0</v>
      </c>
    </row>
    <row r="470" spans="1:5" ht="12.75">
      <c r="A470" s="141" t="s">
        <v>618</v>
      </c>
      <c r="E470" s="173">
        <f t="shared" si="7"/>
        <v>0</v>
      </c>
    </row>
    <row r="471" spans="1:5" ht="12.75">
      <c r="A471" s="141" t="s">
        <v>619</v>
      </c>
      <c r="E471" s="173">
        <f t="shared" si="7"/>
        <v>0</v>
      </c>
    </row>
    <row r="472" spans="1:5" ht="12.75">
      <c r="A472" s="141" t="s">
        <v>620</v>
      </c>
      <c r="E472" s="173">
        <f t="shared" si="7"/>
        <v>0</v>
      </c>
    </row>
    <row r="473" spans="1:5" ht="12.75">
      <c r="A473" s="141" t="s">
        <v>621</v>
      </c>
      <c r="E473" s="173">
        <f t="shared" si="7"/>
        <v>0</v>
      </c>
    </row>
    <row r="474" spans="1:5" ht="12.75">
      <c r="A474" s="141" t="s">
        <v>622</v>
      </c>
      <c r="E474" s="173">
        <f t="shared" si="7"/>
        <v>0</v>
      </c>
    </row>
    <row r="475" spans="1:5" ht="12.75">
      <c r="A475" s="141" t="s">
        <v>623</v>
      </c>
      <c r="E475" s="173">
        <f t="shared" si="7"/>
        <v>0</v>
      </c>
    </row>
    <row r="476" spans="1:5" ht="12.75">
      <c r="A476" s="141" t="s">
        <v>624</v>
      </c>
      <c r="E476" s="173">
        <f t="shared" si="7"/>
        <v>0</v>
      </c>
    </row>
    <row r="477" spans="1:5" ht="12.75">
      <c r="A477" s="141" t="s">
        <v>625</v>
      </c>
      <c r="E477" s="173">
        <f t="shared" si="7"/>
        <v>0</v>
      </c>
    </row>
    <row r="478" spans="1:5" ht="12.75">
      <c r="A478" s="141" t="s">
        <v>626</v>
      </c>
      <c r="E478" s="173">
        <f t="shared" si="7"/>
        <v>0</v>
      </c>
    </row>
    <row r="479" spans="1:5" ht="12.75">
      <c r="A479" s="141" t="s">
        <v>627</v>
      </c>
      <c r="E479" s="173">
        <f t="shared" si="7"/>
        <v>0</v>
      </c>
    </row>
    <row r="480" spans="1:5" ht="12.75">
      <c r="A480" s="141" t="s">
        <v>628</v>
      </c>
      <c r="E480" s="173">
        <f t="shared" si="7"/>
        <v>0</v>
      </c>
    </row>
    <row r="481" spans="1:5" ht="12.75">
      <c r="A481" s="141" t="s">
        <v>629</v>
      </c>
      <c r="E481" s="173">
        <f t="shared" si="7"/>
        <v>0</v>
      </c>
    </row>
    <row r="482" spans="1:5" ht="12.75">
      <c r="A482" s="141" t="s">
        <v>630</v>
      </c>
      <c r="E482" s="173">
        <f t="shared" si="7"/>
        <v>0</v>
      </c>
    </row>
    <row r="483" spans="1:5" ht="12.75">
      <c r="A483" s="141" t="s">
        <v>631</v>
      </c>
      <c r="E483" s="173">
        <f t="shared" si="7"/>
        <v>0</v>
      </c>
    </row>
    <row r="484" spans="1:5" ht="12.75">
      <c r="A484" s="141" t="s">
        <v>632</v>
      </c>
      <c r="E484" s="173">
        <f t="shared" si="7"/>
        <v>0</v>
      </c>
    </row>
    <row r="485" spans="1:5" ht="12.75">
      <c r="A485" s="141" t="s">
        <v>633</v>
      </c>
      <c r="E485" s="173">
        <f t="shared" si="7"/>
        <v>0</v>
      </c>
    </row>
    <row r="486" spans="1:5" ht="12.75">
      <c r="A486" s="141" t="s">
        <v>634</v>
      </c>
      <c r="E486" s="173">
        <f t="shared" si="7"/>
        <v>0</v>
      </c>
    </row>
    <row r="487" spans="1:5" ht="12.75">
      <c r="A487" s="141" t="s">
        <v>635</v>
      </c>
      <c r="E487" s="173">
        <f t="shared" si="7"/>
        <v>0</v>
      </c>
    </row>
    <row r="488" spans="1:5" ht="12.75">
      <c r="A488" s="141" t="s">
        <v>636</v>
      </c>
      <c r="E488" s="173">
        <f t="shared" si="7"/>
        <v>0</v>
      </c>
    </row>
    <row r="489" spans="1:5" ht="12.75">
      <c r="A489" s="141" t="s">
        <v>637</v>
      </c>
      <c r="E489" s="173">
        <f t="shared" si="7"/>
        <v>0</v>
      </c>
    </row>
    <row r="490" spans="1:5" ht="12.75">
      <c r="A490" s="141" t="s">
        <v>638</v>
      </c>
      <c r="E490" s="173">
        <f t="shared" si="7"/>
        <v>0</v>
      </c>
    </row>
    <row r="491" spans="1:5" ht="12.75">
      <c r="A491" s="141" t="s">
        <v>639</v>
      </c>
      <c r="E491" s="173">
        <f t="shared" si="7"/>
        <v>0</v>
      </c>
    </row>
    <row r="492" spans="1:5" ht="12.75">
      <c r="A492" s="141" t="s">
        <v>640</v>
      </c>
      <c r="E492" s="173">
        <f t="shared" si="7"/>
        <v>0</v>
      </c>
    </row>
    <row r="493" spans="1:5" ht="12.75">
      <c r="A493" s="141" t="s">
        <v>641</v>
      </c>
      <c r="E493" s="173">
        <f t="shared" si="7"/>
        <v>0</v>
      </c>
    </row>
    <row r="494" spans="1:5" ht="12.75">
      <c r="A494" s="141" t="s">
        <v>642</v>
      </c>
      <c r="E494" s="173">
        <f t="shared" si="7"/>
        <v>0</v>
      </c>
    </row>
    <row r="495" spans="1:5" ht="12.75">
      <c r="A495" s="141" t="s">
        <v>643</v>
      </c>
      <c r="E495" s="173">
        <f t="shared" si="7"/>
        <v>0</v>
      </c>
    </row>
    <row r="496" spans="1:5" ht="12.75">
      <c r="A496" s="141" t="s">
        <v>644</v>
      </c>
      <c r="E496" s="173">
        <f t="shared" si="7"/>
        <v>0</v>
      </c>
    </row>
    <row r="497" spans="1:5" ht="12.75">
      <c r="A497" s="141" t="s">
        <v>645</v>
      </c>
      <c r="E497" s="173">
        <f t="shared" si="7"/>
        <v>0</v>
      </c>
    </row>
    <row r="498" spans="1:5" ht="12.75">
      <c r="A498" s="141" t="s">
        <v>646</v>
      </c>
      <c r="E498" s="173">
        <f t="shared" si="7"/>
        <v>0</v>
      </c>
    </row>
    <row r="499" spans="1:5" ht="12.75">
      <c r="A499" s="141" t="s">
        <v>647</v>
      </c>
      <c r="E499" s="173">
        <f t="shared" si="7"/>
        <v>0</v>
      </c>
    </row>
    <row r="500" spans="1:5" ht="12.75">
      <c r="A500" s="141" t="s">
        <v>648</v>
      </c>
      <c r="E500" s="173">
        <f t="shared" si="7"/>
        <v>0</v>
      </c>
    </row>
    <row r="501" spans="1:5" ht="12.75">
      <c r="A501" s="141" t="s">
        <v>649</v>
      </c>
      <c r="E501" s="173">
        <f t="shared" si="7"/>
        <v>0</v>
      </c>
    </row>
    <row r="502" spans="1:5" ht="12.75">
      <c r="A502" s="141" t="s">
        <v>650</v>
      </c>
      <c r="E502" s="173">
        <f t="shared" si="7"/>
        <v>0</v>
      </c>
    </row>
    <row r="503" spans="1:5" ht="12.75">
      <c r="A503" s="141" t="s">
        <v>651</v>
      </c>
      <c r="E503" s="173">
        <f t="shared" si="7"/>
        <v>0</v>
      </c>
    </row>
    <row r="504" spans="1:5" ht="12.75">
      <c r="A504" s="141" t="s">
        <v>652</v>
      </c>
      <c r="E504" s="173">
        <f t="shared" si="7"/>
        <v>0</v>
      </c>
    </row>
    <row r="505" spans="1:5" ht="12.75">
      <c r="A505" s="141" t="s">
        <v>653</v>
      </c>
      <c r="E505" s="173">
        <f t="shared" si="7"/>
        <v>0</v>
      </c>
    </row>
    <row r="506" spans="1:5" ht="12.75">
      <c r="A506" s="141" t="s">
        <v>654</v>
      </c>
      <c r="E506" s="173">
        <f t="shared" si="7"/>
        <v>0</v>
      </c>
    </row>
    <row r="507" spans="1:5" ht="12.75">
      <c r="A507" s="141" t="s">
        <v>655</v>
      </c>
      <c r="E507" s="173">
        <f t="shared" si="7"/>
        <v>0</v>
      </c>
    </row>
    <row r="508" spans="1:5" ht="12.75">
      <c r="A508" s="141" t="s">
        <v>656</v>
      </c>
      <c r="E508" s="173">
        <f t="shared" si="7"/>
        <v>0</v>
      </c>
    </row>
    <row r="509" spans="1:5" ht="12.75">
      <c r="A509" s="141" t="s">
        <v>657</v>
      </c>
      <c r="E509" s="173">
        <f t="shared" si="7"/>
        <v>0</v>
      </c>
    </row>
    <row r="510" spans="1:5" ht="12.75">
      <c r="A510" s="141" t="s">
        <v>658</v>
      </c>
      <c r="E510" s="173">
        <f t="shared" si="7"/>
        <v>0</v>
      </c>
    </row>
    <row r="511" spans="1:5" ht="12.75">
      <c r="A511" s="141" t="s">
        <v>659</v>
      </c>
      <c r="E511" s="173">
        <f t="shared" si="7"/>
        <v>0</v>
      </c>
    </row>
    <row r="512" spans="1:5" ht="12.75">
      <c r="A512" s="141" t="s">
        <v>660</v>
      </c>
      <c r="E512" s="173">
        <f t="shared" si="7"/>
        <v>0</v>
      </c>
    </row>
    <row r="513" spans="1:5" ht="12.75">
      <c r="A513" s="141" t="s">
        <v>661</v>
      </c>
      <c r="E513" s="173">
        <f t="shared" si="7"/>
        <v>0</v>
      </c>
    </row>
    <row r="514" spans="1:5" ht="12.75">
      <c r="A514" s="141" t="s">
        <v>662</v>
      </c>
      <c r="E514" s="173">
        <f t="shared" si="7"/>
        <v>0</v>
      </c>
    </row>
    <row r="515" spans="1:5" ht="12.75">
      <c r="A515" s="141" t="s">
        <v>663</v>
      </c>
      <c r="E515" s="173">
        <f t="shared" si="7"/>
        <v>0</v>
      </c>
    </row>
    <row r="516" spans="1:5" ht="12.75">
      <c r="A516" s="141" t="s">
        <v>664</v>
      </c>
      <c r="E516" s="173">
        <f t="shared" si="7"/>
        <v>0</v>
      </c>
    </row>
    <row r="517" spans="1:5" ht="12.75">
      <c r="A517" s="141" t="s">
        <v>665</v>
      </c>
      <c r="E517" s="173">
        <f t="shared" si="7"/>
        <v>0</v>
      </c>
    </row>
    <row r="518" spans="1:5" ht="12.75">
      <c r="A518" s="141" t="s">
        <v>666</v>
      </c>
      <c r="E518" s="173">
        <f t="shared" si="7"/>
        <v>0</v>
      </c>
    </row>
    <row r="519" spans="1:5" ht="12.75">
      <c r="A519" s="141" t="s">
        <v>667</v>
      </c>
      <c r="E519" s="173">
        <f aca="true" t="shared" si="8" ref="E519:E582">IF(D519="XXS",1,IF(D519="XS",2,IF(D519="S",3,IF(D519="M",5,IF(D519="L",8,IF(D519="XL",13,IF(D519="XXL",20,IF(D519="XXXL",50,))))))))</f>
        <v>0</v>
      </c>
    </row>
    <row r="520" spans="1:5" ht="12.75">
      <c r="A520" s="141" t="s">
        <v>668</v>
      </c>
      <c r="E520" s="173">
        <f t="shared" si="8"/>
        <v>0</v>
      </c>
    </row>
    <row r="521" spans="1:5" ht="12.75">
      <c r="A521" s="141" t="s">
        <v>669</v>
      </c>
      <c r="E521" s="173">
        <f t="shared" si="8"/>
        <v>0</v>
      </c>
    </row>
    <row r="522" spans="1:5" ht="12.75">
      <c r="A522" s="141" t="s">
        <v>670</v>
      </c>
      <c r="E522" s="173">
        <f t="shared" si="8"/>
        <v>0</v>
      </c>
    </row>
    <row r="523" spans="1:5" ht="12.75">
      <c r="A523" s="141" t="s">
        <v>671</v>
      </c>
      <c r="E523" s="173">
        <f t="shared" si="8"/>
        <v>0</v>
      </c>
    </row>
    <row r="524" spans="1:5" ht="12.75">
      <c r="A524" s="141" t="s">
        <v>672</v>
      </c>
      <c r="E524" s="173">
        <f t="shared" si="8"/>
        <v>0</v>
      </c>
    </row>
    <row r="525" spans="1:5" ht="12.75">
      <c r="A525" s="141" t="s">
        <v>673</v>
      </c>
      <c r="E525" s="173">
        <f t="shared" si="8"/>
        <v>0</v>
      </c>
    </row>
    <row r="526" spans="1:5" ht="12.75">
      <c r="A526" s="141" t="s">
        <v>674</v>
      </c>
      <c r="E526" s="173">
        <f t="shared" si="8"/>
        <v>0</v>
      </c>
    </row>
    <row r="527" spans="1:5" ht="12.75">
      <c r="A527" s="141" t="s">
        <v>675</v>
      </c>
      <c r="E527" s="173">
        <f t="shared" si="8"/>
        <v>0</v>
      </c>
    </row>
    <row r="528" spans="1:5" ht="12.75">
      <c r="A528" s="141" t="s">
        <v>676</v>
      </c>
      <c r="E528" s="173">
        <f t="shared" si="8"/>
        <v>0</v>
      </c>
    </row>
    <row r="529" spans="1:5" ht="12.75">
      <c r="A529" s="141" t="s">
        <v>677</v>
      </c>
      <c r="E529" s="173">
        <f t="shared" si="8"/>
        <v>0</v>
      </c>
    </row>
    <row r="530" spans="1:5" ht="12.75">
      <c r="A530" s="141" t="s">
        <v>678</v>
      </c>
      <c r="E530" s="173">
        <f t="shared" si="8"/>
        <v>0</v>
      </c>
    </row>
    <row r="531" spans="1:5" ht="12.75">
      <c r="A531" s="141" t="s">
        <v>679</v>
      </c>
      <c r="E531" s="173">
        <f t="shared" si="8"/>
        <v>0</v>
      </c>
    </row>
    <row r="532" spans="1:5" ht="12.75">
      <c r="A532" s="141" t="s">
        <v>680</v>
      </c>
      <c r="E532" s="173">
        <f t="shared" si="8"/>
        <v>0</v>
      </c>
    </row>
    <row r="533" spans="1:5" ht="12.75">
      <c r="A533" s="141" t="s">
        <v>681</v>
      </c>
      <c r="E533" s="173">
        <f t="shared" si="8"/>
        <v>0</v>
      </c>
    </row>
    <row r="534" spans="1:5" ht="12.75">
      <c r="A534" s="141" t="s">
        <v>682</v>
      </c>
      <c r="E534" s="173">
        <f t="shared" si="8"/>
        <v>0</v>
      </c>
    </row>
    <row r="535" spans="1:5" ht="12.75">
      <c r="A535" s="141" t="s">
        <v>683</v>
      </c>
      <c r="E535" s="173">
        <f t="shared" si="8"/>
        <v>0</v>
      </c>
    </row>
    <row r="536" spans="1:5" ht="12.75">
      <c r="A536" s="141" t="s">
        <v>684</v>
      </c>
      <c r="E536" s="173">
        <f t="shared" si="8"/>
        <v>0</v>
      </c>
    </row>
    <row r="537" spans="1:5" ht="12.75">
      <c r="A537" s="141" t="s">
        <v>685</v>
      </c>
      <c r="E537" s="173">
        <f t="shared" si="8"/>
        <v>0</v>
      </c>
    </row>
    <row r="538" spans="1:5" ht="12.75">
      <c r="A538" s="141" t="s">
        <v>686</v>
      </c>
      <c r="E538" s="173">
        <f t="shared" si="8"/>
        <v>0</v>
      </c>
    </row>
    <row r="539" spans="1:5" ht="12.75">
      <c r="A539" s="141" t="s">
        <v>687</v>
      </c>
      <c r="E539" s="173">
        <f t="shared" si="8"/>
        <v>0</v>
      </c>
    </row>
    <row r="540" spans="1:5" ht="12.75">
      <c r="A540" s="141" t="s">
        <v>688</v>
      </c>
      <c r="E540" s="173">
        <f t="shared" si="8"/>
        <v>0</v>
      </c>
    </row>
    <row r="541" spans="1:5" ht="12.75">
      <c r="A541" s="141" t="s">
        <v>689</v>
      </c>
      <c r="E541" s="173">
        <f t="shared" si="8"/>
        <v>0</v>
      </c>
    </row>
    <row r="542" spans="1:5" ht="12.75">
      <c r="A542" s="141" t="s">
        <v>690</v>
      </c>
      <c r="E542" s="173">
        <f t="shared" si="8"/>
        <v>0</v>
      </c>
    </row>
    <row r="543" spans="1:5" ht="12.75">
      <c r="A543" s="141" t="s">
        <v>691</v>
      </c>
      <c r="E543" s="173">
        <f t="shared" si="8"/>
        <v>0</v>
      </c>
    </row>
    <row r="544" spans="1:5" ht="12.75">
      <c r="A544" s="141" t="s">
        <v>692</v>
      </c>
      <c r="E544" s="173">
        <f t="shared" si="8"/>
        <v>0</v>
      </c>
    </row>
    <row r="545" spans="1:5" ht="12.75">
      <c r="A545" s="141" t="s">
        <v>693</v>
      </c>
      <c r="E545" s="173">
        <f t="shared" si="8"/>
        <v>0</v>
      </c>
    </row>
    <row r="546" spans="1:5" ht="12.75">
      <c r="A546" s="141" t="s">
        <v>694</v>
      </c>
      <c r="E546" s="173">
        <f t="shared" si="8"/>
        <v>0</v>
      </c>
    </row>
    <row r="547" spans="1:5" ht="12.75">
      <c r="A547" s="141" t="s">
        <v>695</v>
      </c>
      <c r="E547" s="173">
        <f t="shared" si="8"/>
        <v>0</v>
      </c>
    </row>
    <row r="548" spans="1:5" ht="12.75">
      <c r="A548" s="141" t="s">
        <v>696</v>
      </c>
      <c r="E548" s="173">
        <f t="shared" si="8"/>
        <v>0</v>
      </c>
    </row>
    <row r="549" spans="1:5" ht="12.75">
      <c r="A549" s="141" t="s">
        <v>697</v>
      </c>
      <c r="E549" s="173">
        <f t="shared" si="8"/>
        <v>0</v>
      </c>
    </row>
    <row r="550" spans="1:5" ht="12.75">
      <c r="A550" s="141" t="s">
        <v>698</v>
      </c>
      <c r="E550" s="173">
        <f t="shared" si="8"/>
        <v>0</v>
      </c>
    </row>
    <row r="551" spans="1:5" ht="12.75">
      <c r="A551" s="141" t="s">
        <v>699</v>
      </c>
      <c r="E551" s="173">
        <f t="shared" si="8"/>
        <v>0</v>
      </c>
    </row>
    <row r="552" spans="1:5" ht="12.75">
      <c r="A552" s="141" t="s">
        <v>700</v>
      </c>
      <c r="E552" s="173">
        <f t="shared" si="8"/>
        <v>0</v>
      </c>
    </row>
    <row r="553" spans="1:5" ht="12.75">
      <c r="A553" s="141" t="s">
        <v>701</v>
      </c>
      <c r="E553" s="173">
        <f t="shared" si="8"/>
        <v>0</v>
      </c>
    </row>
    <row r="554" spans="1:5" ht="12.75">
      <c r="A554" s="141" t="s">
        <v>702</v>
      </c>
      <c r="E554" s="173">
        <f t="shared" si="8"/>
        <v>0</v>
      </c>
    </row>
    <row r="555" spans="1:5" ht="12.75">
      <c r="A555" s="141" t="s">
        <v>703</v>
      </c>
      <c r="E555" s="173">
        <f t="shared" si="8"/>
        <v>0</v>
      </c>
    </row>
    <row r="556" spans="1:5" ht="12.75">
      <c r="A556" s="141" t="s">
        <v>704</v>
      </c>
      <c r="E556" s="173">
        <f t="shared" si="8"/>
        <v>0</v>
      </c>
    </row>
    <row r="557" spans="1:5" ht="12.75">
      <c r="A557" s="141" t="s">
        <v>705</v>
      </c>
      <c r="E557" s="173">
        <f t="shared" si="8"/>
        <v>0</v>
      </c>
    </row>
    <row r="558" spans="1:5" ht="12.75">
      <c r="A558" s="141" t="s">
        <v>706</v>
      </c>
      <c r="E558" s="173">
        <f t="shared" si="8"/>
        <v>0</v>
      </c>
    </row>
    <row r="559" spans="1:5" ht="12.75">
      <c r="A559" s="141" t="s">
        <v>707</v>
      </c>
      <c r="E559" s="173">
        <f t="shared" si="8"/>
        <v>0</v>
      </c>
    </row>
    <row r="560" spans="1:5" ht="12.75">
      <c r="A560" s="141" t="s">
        <v>708</v>
      </c>
      <c r="E560" s="173">
        <f t="shared" si="8"/>
        <v>0</v>
      </c>
    </row>
    <row r="561" spans="1:5" ht="12.75">
      <c r="A561" s="141" t="s">
        <v>709</v>
      </c>
      <c r="E561" s="173">
        <f t="shared" si="8"/>
        <v>0</v>
      </c>
    </row>
    <row r="562" spans="1:5" ht="12.75">
      <c r="A562" s="141" t="s">
        <v>710</v>
      </c>
      <c r="E562" s="173">
        <f t="shared" si="8"/>
        <v>0</v>
      </c>
    </row>
    <row r="563" spans="1:5" ht="12.75">
      <c r="A563" s="141" t="s">
        <v>711</v>
      </c>
      <c r="E563" s="173">
        <f t="shared" si="8"/>
        <v>0</v>
      </c>
    </row>
    <row r="564" spans="1:5" ht="12.75">
      <c r="A564" s="141" t="s">
        <v>712</v>
      </c>
      <c r="E564" s="173">
        <f t="shared" si="8"/>
        <v>0</v>
      </c>
    </row>
    <row r="565" spans="1:5" ht="12.75">
      <c r="A565" s="141" t="s">
        <v>713</v>
      </c>
      <c r="E565" s="173">
        <f t="shared" si="8"/>
        <v>0</v>
      </c>
    </row>
    <row r="566" spans="1:5" ht="12.75">
      <c r="A566" s="141" t="s">
        <v>714</v>
      </c>
      <c r="E566" s="173">
        <f t="shared" si="8"/>
        <v>0</v>
      </c>
    </row>
    <row r="567" spans="1:5" ht="12.75">
      <c r="A567" s="141" t="s">
        <v>715</v>
      </c>
      <c r="E567" s="173">
        <f t="shared" si="8"/>
        <v>0</v>
      </c>
    </row>
    <row r="568" spans="1:5" ht="12.75">
      <c r="A568" s="141" t="s">
        <v>716</v>
      </c>
      <c r="E568" s="173">
        <f t="shared" si="8"/>
        <v>0</v>
      </c>
    </row>
    <row r="569" spans="1:5" ht="12.75">
      <c r="A569" s="141" t="s">
        <v>717</v>
      </c>
      <c r="E569" s="173">
        <f t="shared" si="8"/>
        <v>0</v>
      </c>
    </row>
    <row r="570" spans="1:5" ht="12.75">
      <c r="A570" s="141" t="s">
        <v>718</v>
      </c>
      <c r="E570" s="173">
        <f t="shared" si="8"/>
        <v>0</v>
      </c>
    </row>
    <row r="571" spans="1:5" ht="12.75">
      <c r="A571" s="141" t="s">
        <v>719</v>
      </c>
      <c r="E571" s="173">
        <f t="shared" si="8"/>
        <v>0</v>
      </c>
    </row>
    <row r="572" spans="1:5" ht="12.75">
      <c r="A572" s="141" t="s">
        <v>720</v>
      </c>
      <c r="E572" s="173">
        <f t="shared" si="8"/>
        <v>0</v>
      </c>
    </row>
    <row r="573" spans="1:5" ht="12.75">
      <c r="A573" s="141" t="s">
        <v>721</v>
      </c>
      <c r="E573" s="173">
        <f t="shared" si="8"/>
        <v>0</v>
      </c>
    </row>
    <row r="574" spans="1:5" ht="12.75">
      <c r="A574" s="141" t="s">
        <v>722</v>
      </c>
      <c r="E574" s="173">
        <f t="shared" si="8"/>
        <v>0</v>
      </c>
    </row>
    <row r="575" spans="1:5" ht="12.75">
      <c r="A575" s="141" t="s">
        <v>723</v>
      </c>
      <c r="E575" s="173">
        <f t="shared" si="8"/>
        <v>0</v>
      </c>
    </row>
    <row r="576" spans="1:5" ht="12.75">
      <c r="A576" s="141" t="s">
        <v>724</v>
      </c>
      <c r="E576" s="173">
        <f t="shared" si="8"/>
        <v>0</v>
      </c>
    </row>
    <row r="577" spans="1:5" ht="12.75">
      <c r="A577" s="141" t="s">
        <v>725</v>
      </c>
      <c r="E577" s="173">
        <f t="shared" si="8"/>
        <v>0</v>
      </c>
    </row>
    <row r="578" spans="1:5" ht="12.75">
      <c r="A578" s="141" t="s">
        <v>726</v>
      </c>
      <c r="E578" s="173">
        <f t="shared" si="8"/>
        <v>0</v>
      </c>
    </row>
    <row r="579" spans="1:5" ht="12.75">
      <c r="A579" s="141" t="s">
        <v>727</v>
      </c>
      <c r="E579" s="173">
        <f t="shared" si="8"/>
        <v>0</v>
      </c>
    </row>
    <row r="580" spans="1:5" ht="12.75">
      <c r="A580" s="141" t="s">
        <v>728</v>
      </c>
      <c r="E580" s="173">
        <f t="shared" si="8"/>
        <v>0</v>
      </c>
    </row>
    <row r="581" spans="1:5" ht="12.75">
      <c r="A581" s="141" t="s">
        <v>729</v>
      </c>
      <c r="E581" s="173">
        <f t="shared" si="8"/>
        <v>0</v>
      </c>
    </row>
    <row r="582" spans="1:5" ht="12.75">
      <c r="A582" s="141" t="s">
        <v>730</v>
      </c>
      <c r="E582" s="173">
        <f t="shared" si="8"/>
        <v>0</v>
      </c>
    </row>
    <row r="583" spans="1:5" ht="12.75">
      <c r="A583" s="141" t="s">
        <v>731</v>
      </c>
      <c r="E583" s="173">
        <f>IF(D583="XXS",1,IF(D583="XS",2,IF(D583="S",3,IF(D583="M",5,IF(D583="L",8,IF(D583="XL",13,IF(D583="XXL",20,IF(D583="XXXL",50,))))))))</f>
        <v>0</v>
      </c>
    </row>
    <row r="584" spans="1:5" ht="12.75">
      <c r="A584" s="141" t="s">
        <v>732</v>
      </c>
      <c r="E584" s="173">
        <f>IF(D584="XXS",1,IF(D584="XS",2,IF(D584="S",3,IF(D584="M",5,IF(D584="L",8,IF(D584="XL",13,IF(D584="XXL",20,IF(D584="XXXL",50,))))))))</f>
        <v>0</v>
      </c>
    </row>
    <row r="585" spans="1:5" ht="12.75">
      <c r="A585" s="141" t="s">
        <v>733</v>
      </c>
      <c r="E585" s="173">
        <f>IF(D585="XXS",1,IF(D585="XS",2,IF(D585="S",3,IF(D585="M",5,IF(D585="L",8,IF(D585="XL",13,IF(D585="XXL",20,IF(D585="XXXL",50,))))))))</f>
        <v>0</v>
      </c>
    </row>
    <row r="586" spans="1:5" ht="12.75">
      <c r="A586" s="141" t="s">
        <v>734</v>
      </c>
      <c r="E586" s="173">
        <f>IF(D586="XXS",1,IF(D586="XS",2,IF(D586="S",3,IF(D586="M",5,IF(D586="L",8,IF(D586="XL",13,IF(D586="XXL",20,IF(D586="XXXL",50,))))))))</f>
        <v>0</v>
      </c>
    </row>
    <row r="587" spans="1:5" ht="12.75">
      <c r="A587" s="141" t="s">
        <v>735</v>
      </c>
      <c r="E587" s="173">
        <f>IF(D587="XXS",1,IF(D587="XS",2,IF(D587="S",3,IF(D587="M",5,IF(D587="L",8,IF(D587="XL",13,IF(D587="XXL",20,IF(D587="XXXL",50,))))))))</f>
        <v>0</v>
      </c>
    </row>
    <row r="588" spans="1:5" ht="12.75">
      <c r="A588" s="141" t="s">
        <v>736</v>
      </c>
      <c r="E588" s="173">
        <f>IF(D588="XXS",1,IF(D588="XS",2,IF(D588="S",3,IF(D588="M",5,IF(D588="L",8,IF(D588="XL",13,IF(D588="XXL",20,IF(D588="XXXL",50,))))))))</f>
        <v>0</v>
      </c>
    </row>
    <row r="589" spans="1:5" ht="12.75">
      <c r="A589" s="141" t="s">
        <v>737</v>
      </c>
      <c r="E589" s="173">
        <f>IF(D589="XXS",1,IF(D589="XS",2,IF(D589="S",3,IF(D589="M",5,IF(D589="L",8,IF(D589="XL",13,IF(D589="XXL",20,IF(D589="XXXL",50,))))))))</f>
        <v>0</v>
      </c>
    </row>
    <row r="590" spans="1:5" ht="12.75">
      <c r="A590" s="141" t="s">
        <v>738</v>
      </c>
      <c r="E590" s="173">
        <f>IF(D590="XXS",1,IF(D590="XS",2,IF(D590="S",3,IF(D590="M",5,IF(D590="L",8,IF(D590="XL",13,IF(D590="XXL",20,IF(D590="XXXL",50,))))))))</f>
        <v>0</v>
      </c>
    </row>
    <row r="591" spans="1:5" ht="12.75">
      <c r="A591" s="141" t="s">
        <v>739</v>
      </c>
      <c r="E591" s="173">
        <f>IF(D591="XXS",1,IF(D591="XS",2,IF(D591="S",3,IF(D591="M",5,IF(D591="L",8,IF(D591="XL",13,IF(D591="XXL",20,IF(D591="XXXL",50,))))))))</f>
        <v>0</v>
      </c>
    </row>
    <row r="592" spans="1:5" ht="12.75">
      <c r="A592" s="141" t="s">
        <v>740</v>
      </c>
      <c r="E592" s="173">
        <f>IF(D592="XXS",1,IF(D592="XS",2,IF(D592="S",3,IF(D592="M",5,IF(D592="L",8,IF(D592="XL",13,IF(D592="XXL",20,IF(D592="XXXL",50,))))))))</f>
        <v>0</v>
      </c>
    </row>
    <row r="593" spans="1:5" ht="12.75">
      <c r="A593" s="141" t="s">
        <v>741</v>
      </c>
      <c r="E593" s="173">
        <f>IF(D593="XXS",1,IF(D593="XS",2,IF(D593="S",3,IF(D593="M",5,IF(D593="L",8,IF(D593="XL",13,IF(D593="XXL",20,IF(D593="XXXL",50,))))))))</f>
        <v>0</v>
      </c>
    </row>
    <row r="594" spans="1:5" ht="12.75">
      <c r="A594" s="141" t="s">
        <v>742</v>
      </c>
      <c r="E594" s="173">
        <f>IF(D594="XXS",1,IF(D594="XS",2,IF(D594="S",3,IF(D594="M",5,IF(D594="L",8,IF(D594="XL",13,IF(D594="XXL",20,IF(D594="XXXL",50,))))))))</f>
        <v>0</v>
      </c>
    </row>
    <row r="595" spans="1:5" ht="12.75">
      <c r="A595" s="141" t="s">
        <v>743</v>
      </c>
      <c r="E595" s="173">
        <f>IF(D595="XXS",1,IF(D595="XS",2,IF(D595="S",3,IF(D595="M",5,IF(D595="L",8,IF(D595="XL",13,IF(D595="XXL",20,IF(D595="XXXL",50,))))))))</f>
        <v>0</v>
      </c>
    </row>
    <row r="596" spans="1:5" ht="12.75">
      <c r="A596" s="141" t="s">
        <v>744</v>
      </c>
      <c r="E596" s="173">
        <f>IF(D596="XXS",1,IF(D596="XS",2,IF(D596="S",3,IF(D596="M",5,IF(D596="L",8,IF(D596="XL",13,IF(D596="XXL",20,IF(D596="XXXL",50,))))))))</f>
        <v>0</v>
      </c>
    </row>
    <row r="597" spans="1:5" ht="12.75">
      <c r="A597" s="141" t="s">
        <v>745</v>
      </c>
      <c r="E597" s="173">
        <f>IF(D597="XXS",1,IF(D597="XS",2,IF(D597="S",3,IF(D597="M",5,IF(D597="L",8,IF(D597="XL",13,IF(D597="XXL",20,IF(D597="XXXL",50,))))))))</f>
        <v>0</v>
      </c>
    </row>
    <row r="598" spans="1:5" ht="12.75">
      <c r="A598" s="141" t="s">
        <v>746</v>
      </c>
      <c r="E598" s="173">
        <f>IF(D598="XXS",1,IF(D598="XS",2,IF(D598="S",3,IF(D598="M",5,IF(D598="L",8,IF(D598="XL",13,IF(D598="XXL",20,IF(D598="XXXL",50,))))))))</f>
        <v>0</v>
      </c>
    </row>
    <row r="599" spans="1:5" ht="12.75">
      <c r="A599" s="141" t="s">
        <v>747</v>
      </c>
      <c r="E599" s="173">
        <f>IF(D599="XXS",1,IF(D599="XS",2,IF(D599="S",3,IF(D599="M",5,IF(D599="L",8,IF(D599="XL",13,IF(D599="XXL",20,IF(D599="XXXL",50,))))))))</f>
        <v>0</v>
      </c>
    </row>
    <row r="600" spans="1:5" ht="12.75">
      <c r="A600" s="141" t="s">
        <v>748</v>
      </c>
      <c r="E600" s="173">
        <f>IF(D600="XXS",1,IF(D600="XS",2,IF(D600="S",3,IF(D600="M",5,IF(D600="L",8,IF(D600="XL",13,IF(D600="XXL",20,IF(D600="XXXL",50,))))))))</f>
        <v>0</v>
      </c>
    </row>
    <row r="601" spans="1:5" ht="12.75">
      <c r="A601" s="141" t="s">
        <v>749</v>
      </c>
      <c r="E601" s="173">
        <f>IF(D601="XXS",1,IF(D601="XS",2,IF(D601="S",3,IF(D601="M",5,IF(D601="L",8,IF(D601="XL",13,IF(D601="XXL",20,IF(D601="XXXL",50,))))))))</f>
        <v>0</v>
      </c>
    </row>
    <row r="602" spans="1:5" ht="12.75">
      <c r="A602" s="141" t="s">
        <v>750</v>
      </c>
      <c r="E602" s="173">
        <f>IF(D602="XXS",1,IF(D602="XS",2,IF(D602="S",3,IF(D602="M",5,IF(D602="L",8,IF(D602="XL",13,IF(D602="XXL",20,IF(D602="XXXL",50,))))))))</f>
        <v>0</v>
      </c>
    </row>
    <row r="603" spans="1:5" ht="12.75">
      <c r="A603" s="141" t="s">
        <v>751</v>
      </c>
      <c r="E603" s="173">
        <f>IF(D603="XXS",1,IF(D603="XS",2,IF(D603="S",3,IF(D603="M",5,IF(D603="L",8,IF(D603="XL",13,IF(D603="XXL",20,IF(D603="XXXL",50,))))))))</f>
        <v>0</v>
      </c>
    </row>
    <row r="604" spans="1:5" ht="12.75">
      <c r="A604" s="141" t="s">
        <v>752</v>
      </c>
      <c r="E604" s="173">
        <f>IF(D604="XXS",1,IF(D604="XS",2,IF(D604="S",3,IF(D604="M",5,IF(D604="L",8,IF(D604="XL",13,IF(D604="XXL",20,IF(D604="XXXL",50,))))))))</f>
        <v>0</v>
      </c>
    </row>
  </sheetData>
  <sheetProtection/>
  <protectedRanges>
    <protectedRange sqref="A3:IV4" name="Range3"/>
    <protectedRange sqref="A5:A604 B5:D604" name="Range1"/>
    <protectedRange sqref="F5:J604" name="Range2"/>
  </protectedRanges>
  <autoFilter ref="A4:J604">
    <sortState ref="A5:J604">
      <sortCondition sortBy="value" ref="A5:A604"/>
    </sortState>
  </autoFilter>
  <conditionalFormatting sqref="D7:E250 F7:J248 B4:J6 B7:C248 B251:J604 A4:A604">
    <cfRule type="expression" priority="4" dxfId="1" stopIfTrue="1">
      <formula>$C4="Done"</formula>
    </cfRule>
    <cfRule type="expression" priority="5" dxfId="11" stopIfTrue="1">
      <formula>$C4="Ongoing"</formula>
    </cfRule>
    <cfRule type="expression" priority="6" dxfId="10" stopIfTrue="1">
      <formula>$C4="Removed"</formula>
    </cfRule>
  </conditionalFormatting>
  <dataValidations count="3">
    <dataValidation type="list" allowBlank="1" showInputMessage="1" showErrorMessage="1" sqref="F251:F604 F5:F248">
      <formula1>Epics</formula1>
    </dataValidation>
    <dataValidation type="list" allowBlank="1" showInputMessage="1" sqref="C251:C604 C4:C248 D4">
      <formula1>"Planned,Ongoing,Done,Removed"</formula1>
    </dataValidation>
    <dataValidation type="list" allowBlank="1" showInputMessage="1" promptTitle="Choose a t-shirt size" sqref="D5:D604">
      <formula1>"XXS,XS,S,M,L,XL,XXL,XXXL"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77" r:id="rId3"/>
  <headerFooter alignWithMargins="0">
    <oddHeader>&amp;LClassification: Internal (Restricted Distr.)&amp;CStatus: Draft&amp;RExpiry Date: 2010-05-19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4"/>
  <sheetViews>
    <sheetView zoomScalePageLayoutView="0" workbookViewId="0" topLeftCell="A34">
      <selection activeCell="H47" sqref="H47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9.57421875" style="0" customWidth="1"/>
    <col min="4" max="5" width="10.7109375" style="0" customWidth="1"/>
    <col min="7" max="7" width="14.7109375" style="98" bestFit="1" customWidth="1"/>
    <col min="8" max="8" width="59.140625" style="0" customWidth="1"/>
    <col min="9" max="9" width="10.7109375" style="0" customWidth="1"/>
  </cols>
  <sheetData>
    <row r="1" ht="18">
      <c r="A1" s="100" t="s">
        <v>49</v>
      </c>
    </row>
    <row r="3" spans="1:10" ht="12.75">
      <c r="A3" s="101" t="s">
        <v>50</v>
      </c>
      <c r="B3" s="102" t="s">
        <v>45</v>
      </c>
      <c r="C3" s="103" t="s">
        <v>88</v>
      </c>
      <c r="D3" s="103" t="s">
        <v>46</v>
      </c>
      <c r="E3" s="102" t="s">
        <v>51</v>
      </c>
      <c r="F3" s="104" t="s">
        <v>140</v>
      </c>
      <c r="G3" s="102" t="s">
        <v>47</v>
      </c>
      <c r="H3" s="105" t="s">
        <v>44</v>
      </c>
      <c r="I3" s="3"/>
      <c r="J3" s="3"/>
    </row>
    <row r="4" spans="1:8" ht="12.75">
      <c r="A4" s="106">
        <v>1</v>
      </c>
      <c r="B4" s="107">
        <f>IF(OR(B16="",A4=""),"",B16)</f>
        <v>40485</v>
      </c>
      <c r="C4" s="108">
        <f aca="true" t="shared" si="0" ref="C4:C10">IF(A4="","",SUMIF(I$16:I$40,A4,C$16:C$40))</f>
        <v>42</v>
      </c>
      <c r="D4" s="107">
        <f aca="true" t="shared" si="1" ref="D4:D10">IF(OR(B4="",C4=""),"",B4+C4-1)</f>
        <v>40526</v>
      </c>
      <c r="E4" s="109">
        <f>IF(A4="","",SUMIF(I$16:I$40,'Release Plan'!A4,E$16:E$40))</f>
        <v>0</v>
      </c>
      <c r="F4" s="57"/>
      <c r="G4" s="110"/>
      <c r="H4" s="111"/>
    </row>
    <row r="5" spans="1:8" ht="12.75">
      <c r="A5" s="112">
        <v>2</v>
      </c>
      <c r="B5" s="113">
        <f>IF(A5="","",B4+C4)</f>
        <v>40527</v>
      </c>
      <c r="C5" s="109">
        <f t="shared" si="0"/>
        <v>42</v>
      </c>
      <c r="D5" s="113">
        <f t="shared" si="1"/>
        <v>40568</v>
      </c>
      <c r="E5" s="109">
        <f>IF(A5="","",SUMIF(I$16:I$40,'Release Plan'!A5,E$16:E$40))</f>
        <v>0</v>
      </c>
      <c r="F5" s="57"/>
      <c r="G5" s="114"/>
      <c r="H5" s="115"/>
    </row>
    <row r="6" spans="1:8" ht="12.75">
      <c r="A6" s="112"/>
      <c r="B6" s="113"/>
      <c r="C6" s="109">
        <f t="shared" si="0"/>
      </c>
      <c r="D6" s="113">
        <f t="shared" si="1"/>
      </c>
      <c r="E6" s="109">
        <f>IF(A6="","",SUMIF(I$16:I$40,'Release Plan'!A6,E$16:E$40))</f>
      </c>
      <c r="F6" s="57"/>
      <c r="G6" s="114"/>
      <c r="H6" s="115"/>
    </row>
    <row r="7" spans="1:8" ht="12.75">
      <c r="A7" s="112"/>
      <c r="B7" s="113"/>
      <c r="C7" s="109">
        <f t="shared" si="0"/>
      </c>
      <c r="D7" s="113">
        <f t="shared" si="1"/>
      </c>
      <c r="E7" s="109">
        <f>IF(A7="","",SUMIF(I$16:I$40,'Release Plan'!A7,E$16:E$40))</f>
      </c>
      <c r="F7" s="57"/>
      <c r="G7" s="114"/>
      <c r="H7" s="115"/>
    </row>
    <row r="8" spans="1:8" ht="12.75">
      <c r="A8" s="112"/>
      <c r="B8" s="113"/>
      <c r="C8" s="109">
        <f t="shared" si="0"/>
      </c>
      <c r="D8" s="113">
        <f t="shared" si="1"/>
      </c>
      <c r="E8" s="109">
        <f>IF(A8="","",SUMIF(I$16:I$40,'Release Plan'!A8,E$16:E$40))</f>
      </c>
      <c r="F8" s="57"/>
      <c r="G8" s="114"/>
      <c r="H8" s="115"/>
    </row>
    <row r="9" spans="1:8" ht="12.75">
      <c r="A9" s="112"/>
      <c r="B9" s="113"/>
      <c r="C9" s="109">
        <f t="shared" si="0"/>
      </c>
      <c r="D9" s="113">
        <f t="shared" si="1"/>
      </c>
      <c r="E9" s="109">
        <f>IF(A9="","",SUMIF(I$16:I$40,'Release Plan'!A9,E$16:E$40))</f>
      </c>
      <c r="F9" s="57"/>
      <c r="G9" s="114"/>
      <c r="H9" s="115"/>
    </row>
    <row r="10" spans="1:8" ht="12.75">
      <c r="A10" s="116"/>
      <c r="B10" s="117"/>
      <c r="C10" s="118">
        <f t="shared" si="0"/>
      </c>
      <c r="D10" s="117">
        <f t="shared" si="1"/>
      </c>
      <c r="E10" s="118">
        <f>IF(A10="","",SUMIF(I$16:I$40,'Release Plan'!A10,E$16:E$40))</f>
      </c>
      <c r="F10" s="71"/>
      <c r="G10" s="119"/>
      <c r="H10" s="120"/>
    </row>
    <row r="11" ht="12.75">
      <c r="A11" s="89" t="s">
        <v>53</v>
      </c>
    </row>
    <row r="13" ht="18">
      <c r="A13" s="100" t="s">
        <v>48</v>
      </c>
    </row>
    <row r="15" spans="1:10" ht="12.75">
      <c r="A15" s="101" t="s">
        <v>29</v>
      </c>
      <c r="B15" s="102" t="s">
        <v>45</v>
      </c>
      <c r="C15" s="102" t="s">
        <v>88</v>
      </c>
      <c r="D15" s="102" t="s">
        <v>46</v>
      </c>
      <c r="E15" s="102" t="s">
        <v>51</v>
      </c>
      <c r="F15" s="104" t="s">
        <v>140</v>
      </c>
      <c r="G15" s="102" t="s">
        <v>47</v>
      </c>
      <c r="H15" s="121" t="s">
        <v>44</v>
      </c>
      <c r="I15" s="122" t="s">
        <v>54</v>
      </c>
      <c r="J15" s="3"/>
    </row>
    <row r="16" spans="1:9" ht="12.75">
      <c r="A16" s="109">
        <v>1</v>
      </c>
      <c r="B16" s="123">
        <v>40485</v>
      </c>
      <c r="C16" s="124">
        <v>14</v>
      </c>
      <c r="D16" s="125">
        <f aca="true" t="shared" si="2" ref="D16:D21">IF(AND(B16&lt;&gt;"",C16&lt;&gt;""),B16+C16-1,"")</f>
        <v>40498</v>
      </c>
      <c r="E16" s="109">
        <f>IF(A16="","",SUMIF('Product Backlog'!G$5:G$246,A16,'Product Backlog'!E$5:E$246))</f>
        <v>0</v>
      </c>
      <c r="F16" s="57"/>
      <c r="G16" s="124"/>
      <c r="H16" s="126"/>
      <c r="I16" s="127">
        <v>1</v>
      </c>
    </row>
    <row r="17" spans="1:9" ht="12.75">
      <c r="A17" s="109">
        <v>2</v>
      </c>
      <c r="B17" s="125">
        <f>IF(AND(B16&lt;&gt;"",C16&lt;&gt;"",C17&lt;&gt;""),B16+C16,"")</f>
        <v>40499</v>
      </c>
      <c r="C17" s="124">
        <v>14</v>
      </c>
      <c r="D17" s="125">
        <f t="shared" si="2"/>
        <v>40512</v>
      </c>
      <c r="E17" s="109">
        <f>IF(A17="","",SUMIF('Product Backlog'!G$5:G$246,A17,'Product Backlog'!E$5:E$246))</f>
        <v>0</v>
      </c>
      <c r="F17" s="57" t="str">
        <f aca="true" t="shared" si="3" ref="F17:F25">IF(AND(OR(F16="Planned",F16="Ongoing"),C17&lt;&gt;""),"Planned","Unplanned")</f>
        <v>Unplanned</v>
      </c>
      <c r="G17" s="124"/>
      <c r="H17" s="175"/>
      <c r="I17" s="129">
        <v>1</v>
      </c>
    </row>
    <row r="18" spans="1:9" ht="12.75">
      <c r="A18" s="109">
        <v>3</v>
      </c>
      <c r="B18" s="125">
        <f>IF(AND(B17&lt;&gt;"",C17&lt;&gt;"",C18&lt;&gt;""),B17+C17,"")</f>
        <v>40513</v>
      </c>
      <c r="C18" s="124">
        <v>14</v>
      </c>
      <c r="D18" s="125">
        <f t="shared" si="2"/>
        <v>40526</v>
      </c>
      <c r="E18" s="109">
        <f>IF(A18="","",SUMIF('Product Backlog'!G$5:G$246,A18,'Product Backlog'!E$5:E$246))</f>
        <v>0</v>
      </c>
      <c r="F18" s="57" t="str">
        <f t="shared" si="3"/>
        <v>Unplanned</v>
      </c>
      <c r="G18" s="124"/>
      <c r="H18" s="175"/>
      <c r="I18" s="129">
        <v>1</v>
      </c>
    </row>
    <row r="19" spans="1:9" ht="12.75">
      <c r="A19" s="109">
        <v>4</v>
      </c>
      <c r="B19" s="125">
        <f>IF(AND(B18&lt;&gt;"",C18&lt;&gt;"",C19&lt;&gt;""),B18+C18,"")</f>
        <v>40527</v>
      </c>
      <c r="C19" s="124">
        <v>14</v>
      </c>
      <c r="D19" s="125">
        <f t="shared" si="2"/>
        <v>40540</v>
      </c>
      <c r="E19" s="109">
        <f>IF(A19="","",SUMIF('Product Backlog'!G$5:G$246,A19,'Product Backlog'!E$5:E$246))</f>
        <v>0</v>
      </c>
      <c r="F19" s="57" t="str">
        <f t="shared" si="3"/>
        <v>Unplanned</v>
      </c>
      <c r="G19" s="124"/>
      <c r="H19" s="175"/>
      <c r="I19" s="129">
        <v>2</v>
      </c>
    </row>
    <row r="20" spans="1:9" ht="12.75">
      <c r="A20" s="109">
        <v>5</v>
      </c>
      <c r="B20" s="125">
        <f>IF(AND(B19&lt;&gt;"",C19&lt;&gt;"",C20&lt;&gt;""),B19+C19,"")</f>
        <v>40541</v>
      </c>
      <c r="C20" s="124">
        <v>14</v>
      </c>
      <c r="D20" s="125">
        <f t="shared" si="2"/>
        <v>40554</v>
      </c>
      <c r="E20" s="109">
        <f>IF(A20="","",SUMIF('Product Backlog'!G$5:G$246,A20,'Product Backlog'!E$5:E$246))</f>
        <v>0</v>
      </c>
      <c r="F20" s="57" t="str">
        <f t="shared" si="3"/>
        <v>Unplanned</v>
      </c>
      <c r="G20" s="124"/>
      <c r="H20" s="128"/>
      <c r="I20" s="129">
        <v>2</v>
      </c>
    </row>
    <row r="21" spans="1:9" ht="12.75">
      <c r="A21" s="109">
        <v>6</v>
      </c>
      <c r="B21" s="125">
        <f>IF(AND(B20&lt;&gt;"",C20&lt;&gt;"",C21&lt;&gt;""),B20+C20,"")</f>
        <v>40555</v>
      </c>
      <c r="C21" s="124">
        <v>14</v>
      </c>
      <c r="D21" s="125">
        <f t="shared" si="2"/>
        <v>40568</v>
      </c>
      <c r="E21" s="109">
        <f>IF(A21="","",SUMIF('Product Backlog'!G$5:G$246,A21,'Product Backlog'!E$5:E$246))</f>
        <v>0</v>
      </c>
      <c r="F21" s="57" t="str">
        <f t="shared" si="3"/>
        <v>Unplanned</v>
      </c>
      <c r="G21" s="124"/>
      <c r="H21" s="128"/>
      <c r="I21" s="129">
        <v>2</v>
      </c>
    </row>
    <row r="22" spans="1:9" ht="12.75">
      <c r="A22" s="109">
        <v>7</v>
      </c>
      <c r="B22" s="125">
        <f aca="true" t="shared" si="4" ref="B22:B39">IF(AND(B21&lt;&gt;"",C21&lt;&gt;"",C22&lt;&gt;""),B21+C21,"")</f>
        <v>40569</v>
      </c>
      <c r="C22" s="124">
        <v>14</v>
      </c>
      <c r="D22" s="125">
        <f aca="true" t="shared" si="5" ref="D22:D39">IF(AND(B22&lt;&gt;"",C22&lt;&gt;""),B22+C22-1,"")</f>
        <v>40582</v>
      </c>
      <c r="E22" s="109">
        <f>IF(A22="","",SUMIF('Product Backlog'!G$5:G$246,A22,'Product Backlog'!E$5:E$246))</f>
        <v>0</v>
      </c>
      <c r="F22" s="57" t="str">
        <f t="shared" si="3"/>
        <v>Unplanned</v>
      </c>
      <c r="G22" s="124"/>
      <c r="H22" s="128"/>
      <c r="I22" s="129"/>
    </row>
    <row r="23" spans="1:9" ht="12.75">
      <c r="A23" s="109">
        <v>8</v>
      </c>
      <c r="B23" s="125">
        <f t="shared" si="4"/>
        <v>40583</v>
      </c>
      <c r="C23" s="124">
        <v>14</v>
      </c>
      <c r="D23" s="125">
        <f t="shared" si="5"/>
        <v>40596</v>
      </c>
      <c r="E23" s="109">
        <f>IF(A23="","",SUMIF('Product Backlog'!G$5:G$246,A23,'Product Backlog'!E$5:E$246))</f>
        <v>0</v>
      </c>
      <c r="F23" s="57" t="str">
        <f t="shared" si="3"/>
        <v>Unplanned</v>
      </c>
      <c r="G23" s="124"/>
      <c r="H23" s="128"/>
      <c r="I23" s="129"/>
    </row>
    <row r="24" spans="1:9" ht="12.75">
      <c r="A24" s="109">
        <v>9</v>
      </c>
      <c r="B24" s="125">
        <f t="shared" si="4"/>
        <v>40597</v>
      </c>
      <c r="C24" s="124">
        <v>14</v>
      </c>
      <c r="D24" s="125">
        <f t="shared" si="5"/>
        <v>40610</v>
      </c>
      <c r="E24" s="109">
        <f>IF(A24="","",SUMIF('Product Backlog'!G$5:G$246,A24,'Product Backlog'!E$5:E$246))</f>
        <v>0</v>
      </c>
      <c r="F24" s="57" t="str">
        <f t="shared" si="3"/>
        <v>Unplanned</v>
      </c>
      <c r="G24" s="124"/>
      <c r="H24" s="128"/>
      <c r="I24" s="129"/>
    </row>
    <row r="25" spans="1:9" ht="12.75">
      <c r="A25" s="109">
        <v>10</v>
      </c>
      <c r="B25" s="125">
        <f t="shared" si="4"/>
        <v>40611</v>
      </c>
      <c r="C25" s="124">
        <v>14</v>
      </c>
      <c r="D25" s="125">
        <f t="shared" si="5"/>
        <v>40624</v>
      </c>
      <c r="E25" s="109">
        <f>IF(A25="","",SUMIF('Product Backlog'!G$5:G$246,A25,'Product Backlog'!E$5:E$246))</f>
        <v>0</v>
      </c>
      <c r="F25" s="57" t="str">
        <f t="shared" si="3"/>
        <v>Unplanned</v>
      </c>
      <c r="G25" s="124"/>
      <c r="H25" s="175"/>
      <c r="I25" s="129"/>
    </row>
    <row r="26" spans="1:9" ht="12.75">
      <c r="A26" s="109">
        <v>11</v>
      </c>
      <c r="B26" s="125">
        <f t="shared" si="4"/>
        <v>40625</v>
      </c>
      <c r="C26" s="124">
        <v>14</v>
      </c>
      <c r="D26" s="125">
        <f t="shared" si="5"/>
        <v>40638</v>
      </c>
      <c r="E26" s="109">
        <f>IF(A26="","",SUMIF('Product Backlog'!G$5:G$246,A26,'Product Backlog'!E$5:E$246))</f>
        <v>0</v>
      </c>
      <c r="F26" s="57" t="str">
        <f aca="true" t="shared" si="6" ref="F26:F39">IF(AND(OR(F25="Planned",F25="Ongoing"),C26&lt;&gt;""),"Planned","Unplanned")</f>
        <v>Unplanned</v>
      </c>
      <c r="G26" s="124"/>
      <c r="H26" s="128"/>
      <c r="I26" s="129"/>
    </row>
    <row r="27" spans="1:9" ht="12.75">
      <c r="A27" s="109">
        <v>12</v>
      </c>
      <c r="B27" s="125">
        <f t="shared" si="4"/>
        <v>40639</v>
      </c>
      <c r="C27" s="124">
        <v>14</v>
      </c>
      <c r="D27" s="125">
        <f t="shared" si="5"/>
        <v>40652</v>
      </c>
      <c r="E27" s="109">
        <f>IF(A27="","",SUMIF('Product Backlog'!G$5:G$246,A27,'Product Backlog'!E$5:E$246))</f>
        <v>0</v>
      </c>
      <c r="F27" s="57" t="str">
        <f t="shared" si="6"/>
        <v>Unplanned</v>
      </c>
      <c r="G27" s="124"/>
      <c r="H27" s="128"/>
      <c r="I27" s="129"/>
    </row>
    <row r="28" spans="1:9" ht="12.75">
      <c r="A28" s="109">
        <v>13</v>
      </c>
      <c r="B28" s="125">
        <f t="shared" si="4"/>
        <v>40653</v>
      </c>
      <c r="C28" s="124">
        <v>14</v>
      </c>
      <c r="D28" s="125">
        <f t="shared" si="5"/>
        <v>40666</v>
      </c>
      <c r="E28" s="109">
        <f>IF(A28="","",SUMIF('Product Backlog'!G$5:G$246,A28,'Product Backlog'!E$5:E$246))</f>
        <v>0</v>
      </c>
      <c r="F28" s="57" t="str">
        <f t="shared" si="6"/>
        <v>Unplanned</v>
      </c>
      <c r="G28" s="124"/>
      <c r="H28" s="128"/>
      <c r="I28" s="129"/>
    </row>
    <row r="29" spans="1:9" ht="12.75">
      <c r="A29" s="109">
        <v>14</v>
      </c>
      <c r="B29" s="125">
        <f t="shared" si="4"/>
        <v>40667</v>
      </c>
      <c r="C29" s="124">
        <v>14</v>
      </c>
      <c r="D29" s="125">
        <f t="shared" si="5"/>
        <v>40680</v>
      </c>
      <c r="E29" s="109">
        <f>IF(A29="","",SUMIF('Product Backlog'!G$5:G$246,A29,'Product Backlog'!E$5:E$246))</f>
        <v>0</v>
      </c>
      <c r="F29" s="57" t="str">
        <f t="shared" si="6"/>
        <v>Unplanned</v>
      </c>
      <c r="G29" s="124"/>
      <c r="H29" s="128"/>
      <c r="I29" s="129"/>
    </row>
    <row r="30" spans="1:9" ht="12.75">
      <c r="A30" s="109">
        <v>15</v>
      </c>
      <c r="B30" s="125">
        <f t="shared" si="4"/>
        <v>40681</v>
      </c>
      <c r="C30" s="124">
        <v>14</v>
      </c>
      <c r="D30" s="125">
        <f t="shared" si="5"/>
        <v>40694</v>
      </c>
      <c r="E30" s="109">
        <f>IF(A30="","",SUMIF('Product Backlog'!G$5:G$246,A30,'Product Backlog'!E$5:E$246))</f>
        <v>0</v>
      </c>
      <c r="F30" s="57" t="str">
        <f t="shared" si="6"/>
        <v>Unplanned</v>
      </c>
      <c r="G30" s="124"/>
      <c r="H30" s="128"/>
      <c r="I30" s="129"/>
    </row>
    <row r="31" spans="1:9" ht="12.75">
      <c r="A31" s="109">
        <v>16</v>
      </c>
      <c r="B31" s="125">
        <f t="shared" si="4"/>
        <v>40695</v>
      </c>
      <c r="C31" s="124">
        <v>14</v>
      </c>
      <c r="D31" s="125">
        <f t="shared" si="5"/>
        <v>40708</v>
      </c>
      <c r="E31" s="109">
        <f>IF(A31="","",SUMIF('Product Backlog'!G$5:G$246,A31,'Product Backlog'!E$5:E$246))</f>
        <v>0</v>
      </c>
      <c r="F31" s="57" t="str">
        <f t="shared" si="6"/>
        <v>Unplanned</v>
      </c>
      <c r="G31" s="124"/>
      <c r="H31" s="128"/>
      <c r="I31" s="129"/>
    </row>
    <row r="32" spans="1:9" ht="12.75">
      <c r="A32" s="109">
        <v>17</v>
      </c>
      <c r="B32" s="125">
        <f t="shared" si="4"/>
        <v>40709</v>
      </c>
      <c r="C32" s="124">
        <v>14</v>
      </c>
      <c r="D32" s="125">
        <f t="shared" si="5"/>
        <v>40722</v>
      </c>
      <c r="E32" s="109">
        <f>IF(A32="","",SUMIF('Product Backlog'!G$5:G$246,A32,'Product Backlog'!E$5:E$246))</f>
        <v>0</v>
      </c>
      <c r="F32" s="57" t="str">
        <f t="shared" si="6"/>
        <v>Unplanned</v>
      </c>
      <c r="G32" s="124"/>
      <c r="H32" s="128"/>
      <c r="I32" s="129"/>
    </row>
    <row r="33" spans="1:9" ht="12.75">
      <c r="A33" s="109">
        <v>18</v>
      </c>
      <c r="B33" s="125">
        <f t="shared" si="4"/>
        <v>40723</v>
      </c>
      <c r="C33" s="124">
        <v>14</v>
      </c>
      <c r="D33" s="125">
        <f t="shared" si="5"/>
        <v>40736</v>
      </c>
      <c r="E33" s="109">
        <f>IF(A33="","",SUMIF('Product Backlog'!G$5:G$246,A33,'Product Backlog'!E$5:E$246))</f>
        <v>0</v>
      </c>
      <c r="F33" s="57" t="str">
        <f t="shared" si="6"/>
        <v>Unplanned</v>
      </c>
      <c r="G33" s="124"/>
      <c r="H33" s="128"/>
      <c r="I33" s="129"/>
    </row>
    <row r="34" spans="1:9" ht="12.75">
      <c r="A34" s="109">
        <v>19</v>
      </c>
      <c r="B34" s="125">
        <f t="shared" si="4"/>
        <v>40737</v>
      </c>
      <c r="C34" s="124">
        <v>14</v>
      </c>
      <c r="D34" s="125">
        <f t="shared" si="5"/>
        <v>40750</v>
      </c>
      <c r="E34" s="109">
        <f>IF(A34="","",SUMIF('Product Backlog'!G$5:G$246,A34,'Product Backlog'!E$5:E$246))</f>
        <v>0</v>
      </c>
      <c r="F34" s="57" t="str">
        <f t="shared" si="6"/>
        <v>Unplanned</v>
      </c>
      <c r="G34" s="124"/>
      <c r="H34" s="128"/>
      <c r="I34" s="129"/>
    </row>
    <row r="35" spans="1:9" ht="12.75">
      <c r="A35" s="109">
        <v>20</v>
      </c>
      <c r="B35" s="125">
        <f t="shared" si="4"/>
        <v>40751</v>
      </c>
      <c r="C35" s="124">
        <v>14</v>
      </c>
      <c r="D35" s="125">
        <f t="shared" si="5"/>
        <v>40764</v>
      </c>
      <c r="E35" s="109">
        <f>IF(A35="","",SUMIF('Product Backlog'!G$5:G$246,A35,'Product Backlog'!E$5:E$246))</f>
        <v>0</v>
      </c>
      <c r="F35" s="57" t="str">
        <f t="shared" si="6"/>
        <v>Unplanned</v>
      </c>
      <c r="G35" s="124"/>
      <c r="H35" s="128"/>
      <c r="I35" s="129"/>
    </row>
    <row r="36" spans="1:9" ht="12.75">
      <c r="A36" s="109">
        <v>21</v>
      </c>
      <c r="B36" s="125">
        <f t="shared" si="4"/>
        <v>40765</v>
      </c>
      <c r="C36" s="124">
        <v>14</v>
      </c>
      <c r="D36" s="125">
        <f t="shared" si="5"/>
        <v>40778</v>
      </c>
      <c r="E36" s="109">
        <f>IF(A36="","",SUMIF('Product Backlog'!G$5:G$246,A36,'Product Backlog'!E$5:E$246))</f>
        <v>0</v>
      </c>
      <c r="F36" s="57" t="str">
        <f t="shared" si="6"/>
        <v>Unplanned</v>
      </c>
      <c r="G36" s="124"/>
      <c r="H36" s="128"/>
      <c r="I36" s="129"/>
    </row>
    <row r="37" spans="1:9" ht="12.75">
      <c r="A37" s="109">
        <v>22</v>
      </c>
      <c r="B37" s="125">
        <f t="shared" si="4"/>
        <v>40779</v>
      </c>
      <c r="C37" s="124">
        <v>14</v>
      </c>
      <c r="D37" s="125">
        <f t="shared" si="5"/>
        <v>40792</v>
      </c>
      <c r="E37" s="109">
        <f>IF(A37="","",SUMIF('Product Backlog'!G$5:G$246,A37,'Product Backlog'!E$5:E$246))</f>
        <v>0</v>
      </c>
      <c r="F37" s="57" t="str">
        <f t="shared" si="6"/>
        <v>Unplanned</v>
      </c>
      <c r="G37" s="124"/>
      <c r="H37" s="128"/>
      <c r="I37" s="129"/>
    </row>
    <row r="38" spans="1:9" ht="12.75">
      <c r="A38" s="109">
        <v>23</v>
      </c>
      <c r="B38" s="125">
        <f t="shared" si="4"/>
        <v>40793</v>
      </c>
      <c r="C38" s="124">
        <v>14</v>
      </c>
      <c r="D38" s="125">
        <f t="shared" si="5"/>
        <v>40806</v>
      </c>
      <c r="E38" s="109">
        <f>IF(A38="","",SUMIF('Product Backlog'!G$5:G$246,A38,'Product Backlog'!E$5:E$246))</f>
        <v>0</v>
      </c>
      <c r="F38" s="57" t="str">
        <f t="shared" si="6"/>
        <v>Unplanned</v>
      </c>
      <c r="G38" s="124"/>
      <c r="H38" s="128"/>
      <c r="I38" s="129"/>
    </row>
    <row r="39" spans="1:9" ht="12.75">
      <c r="A39" s="109">
        <v>24</v>
      </c>
      <c r="B39" s="125">
        <f t="shared" si="4"/>
        <v>40807</v>
      </c>
      <c r="C39" s="124">
        <v>14</v>
      </c>
      <c r="D39" s="125">
        <f t="shared" si="5"/>
        <v>40820</v>
      </c>
      <c r="E39" s="109">
        <f>IF(A39="","",SUMIF('Product Backlog'!G$5:G$246,A39,'Product Backlog'!E$5:E$246))</f>
        <v>0</v>
      </c>
      <c r="F39" s="57" t="str">
        <f t="shared" si="6"/>
        <v>Unplanned</v>
      </c>
      <c r="G39" s="124"/>
      <c r="H39" s="128"/>
      <c r="I39" s="129"/>
    </row>
    <row r="40" spans="1:9" ht="12.75">
      <c r="A40" s="109">
        <f>IF(AND(B40&lt;&gt;"",C40&lt;&gt;""),A39+1,"")</f>
      </c>
      <c r="B40" s="125">
        <f>IF(AND(B39&lt;&gt;"",C39&lt;&gt;"",C40&lt;&gt;""),B39+C39,"")</f>
      </c>
      <c r="C40" s="124"/>
      <c r="D40" s="125">
        <f>IF(AND(B40&lt;&gt;"",C40&lt;&gt;""),B40+C40-1,"")</f>
      </c>
      <c r="E40" s="109">
        <f>IF(A40="","",SUMIF('Product Backlog'!G$5:G$246,A40,'Product Backlog'!E$5:E$246))</f>
      </c>
      <c r="F40" s="57" t="str">
        <f>IF(AND(OR(F39="Planned",F39="Ongoing"),C40&lt;&gt;""),"Planned","Unplanned")</f>
        <v>Unplanned</v>
      </c>
      <c r="G40" s="124"/>
      <c r="H40" s="130"/>
      <c r="I40" s="131"/>
    </row>
    <row r="41" spans="1:8" ht="12.75">
      <c r="A41" s="132"/>
      <c r="B41" s="132"/>
      <c r="C41" s="132"/>
      <c r="D41" s="133" t="s">
        <v>52</v>
      </c>
      <c r="E41" s="108">
        <f>SUMIF('Product Backlog'!G$5:G$246,"",'Product Backlog'!E$5:E$246)-SUMIF('Product Backlog'!C$5:C$246,"Removed",'Product Backlog'!E$5:E$246)</f>
        <v>0</v>
      </c>
      <c r="F41" s="132"/>
      <c r="G41" s="134"/>
      <c r="H41" s="132"/>
    </row>
    <row r="44" spans="2:7" ht="12.75">
      <c r="B44" s="168" t="s">
        <v>74</v>
      </c>
      <c r="C44" s="71" t="s">
        <v>51</v>
      </c>
      <c r="D44" s="71" t="s">
        <v>75</v>
      </c>
      <c r="G44" s="98" t="s">
        <v>51</v>
      </c>
    </row>
    <row r="45" spans="2:8" ht="12.75">
      <c r="B45" s="182" t="s">
        <v>761</v>
      </c>
      <c r="C45" s="57">
        <f>SUMPRODUCT(('Product Backlog'!$F$5:$F$247=B45)*('Product Backlog'!$E$5:$E$247))</f>
        <v>0</v>
      </c>
      <c r="D45" s="169">
        <f>IF(SUMPRODUCT(('Product Backlog'!$F$5:$F$247=B45)*('Product Backlog'!$E$5:$E$247)),SUMPRODUCT(('Product Backlog'!$F$5:$F$247=B45)*('Product Backlog'!$E$5:$E$247)*('Product Backlog'!$C$5:$C$247="Done"))/SUMPRODUCT(('Product Backlog'!$F$5:$F$247=B45)*('Product Backlog'!$E$5:$E$247)),"")</f>
      </c>
      <c r="G45" s="98">
        <v>0</v>
      </c>
      <c r="H45" s="179" t="s">
        <v>45</v>
      </c>
    </row>
    <row r="46" spans="2:4" ht="12.75">
      <c r="B46" s="182" t="s">
        <v>762</v>
      </c>
      <c r="C46" s="57">
        <f>SUMPRODUCT(('Product Backlog'!$F$5:$F$247=B46)*('Product Backlog'!$E$5:$E$247))</f>
        <v>0</v>
      </c>
      <c r="D46" s="169">
        <f>IF(SUMPRODUCT(('Product Backlog'!$F$5:$F$247=B46)*('Product Backlog'!$E$5:$E$247)),SUMPRODUCT(('Product Backlog'!$F$5:$F$247=B46)*('Product Backlog'!$E$5:$E$247)*('Product Backlog'!$C$5:$C$247="Done"))/SUMPRODUCT(('Product Backlog'!$F$5:$F$247=B46)*('Product Backlog'!$E$5:$E$247)),"")</f>
      </c>
    </row>
    <row r="47" spans="2:5" ht="12.75">
      <c r="B47" s="183" t="s">
        <v>763</v>
      </c>
      <c r="C47" s="57">
        <f>SUMPRODUCT(('Product Backlog'!$F$5:$F$247=B47)*('Product Backlog'!$E$5:$E$247))</f>
        <v>0</v>
      </c>
      <c r="D47" s="169">
        <f>IF(SUMPRODUCT(('Product Backlog'!$F$5:$F$247=B47)*('Product Backlog'!$E$5:$E$247)),SUMPRODUCT(('Product Backlog'!$F$5:$F$247=B47)*('Product Backlog'!$E$5:$E$247)*('Product Backlog'!$C$5:$C$247="Done"))/SUMPRODUCT(('Product Backlog'!$F$5:$F$247=B47)*('Product Backlog'!$E$5:$E$247)),"")</f>
      </c>
      <c r="E47" s="166"/>
    </row>
    <row r="48" spans="2:4" ht="12.75">
      <c r="B48" s="183" t="s">
        <v>764</v>
      </c>
      <c r="C48" s="57">
        <f>SUMPRODUCT(('Product Backlog'!$F$5:$F$247=B48)*('Product Backlog'!$E$5:$E$247))</f>
        <v>0</v>
      </c>
      <c r="D48" s="169">
        <f>IF(SUMPRODUCT(('Product Backlog'!$F$5:$F$247=B48)*('Product Backlog'!$E$5:$E$247)),SUMPRODUCT(('Product Backlog'!$F$5:$F$247=B48)*('Product Backlog'!$E$5:$E$247)*('Product Backlog'!$C$5:$C$247="Done"))/SUMPRODUCT(('Product Backlog'!$F$5:$F$247=B48)*('Product Backlog'!$E$5:$E$247)),"")</f>
      </c>
    </row>
    <row r="49" spans="2:4" ht="12.75">
      <c r="B49" s="183" t="s">
        <v>765</v>
      </c>
      <c r="C49" s="57">
        <f>SUMPRODUCT(('Product Backlog'!$F$5:$F$247=B49)*('Product Backlog'!$E$5:$E$247))</f>
        <v>0</v>
      </c>
      <c r="D49" s="169">
        <f>IF(SUMPRODUCT(('Product Backlog'!$F$5:$F$247=B49)*('Product Backlog'!$E$5:$E$247)),SUMPRODUCT(('Product Backlog'!$F$5:$F$247=B49)*('Product Backlog'!$E$5:$E$247)*('Product Backlog'!$C$5:$C$247="Done"))/SUMPRODUCT(('Product Backlog'!$F$5:$F$247=B49)*('Product Backlog'!$E$5:$E$247)),"")</f>
      </c>
    </row>
    <row r="50" spans="2:4" ht="12.75">
      <c r="B50" s="183" t="s">
        <v>766</v>
      </c>
      <c r="C50" s="57">
        <f>SUMPRODUCT(('Product Backlog'!$F$5:$F$247=B50)*('Product Backlog'!$E$5:$E$247))</f>
        <v>0</v>
      </c>
      <c r="D50" s="169">
        <f>IF(SUMPRODUCT(('Product Backlog'!$F$5:$F$247=B50)*('Product Backlog'!$E$5:$E$247)),SUMPRODUCT(('Product Backlog'!$F$5:$F$247=B50)*('Product Backlog'!$E$5:$E$247)*('Product Backlog'!$C$5:$C$247="Done"))/SUMPRODUCT(('Product Backlog'!$F$5:$F$247=B50)*('Product Backlog'!$E$5:$E$247)),"")</f>
      </c>
    </row>
    <row r="51" spans="2:4" ht="12.75">
      <c r="B51" s="183" t="s">
        <v>767</v>
      </c>
      <c r="C51" s="57">
        <f>SUMPRODUCT(('Product Backlog'!$F$5:$F$247=B51)*('Product Backlog'!$E$5:$E$247))</f>
        <v>0</v>
      </c>
      <c r="D51" s="169">
        <f>IF(SUMPRODUCT(('Product Backlog'!$F$5:$F$247=B51)*('Product Backlog'!$E$5:$E$247)),SUMPRODUCT(('Product Backlog'!$F$5:$F$247=B51)*('Product Backlog'!$E$5:$E$247)*('Product Backlog'!$C$5:$C$247="Done"))/SUMPRODUCT(('Product Backlog'!$F$5:$F$247=B51)*('Product Backlog'!$E$5:$E$247)),"")</f>
      </c>
    </row>
    <row r="52" spans="2:3" ht="12.75">
      <c r="B52" s="71"/>
      <c r="C52" s="71"/>
    </row>
    <row r="53" spans="2:8" ht="12.75">
      <c r="B53" t="s">
        <v>76</v>
      </c>
      <c r="C53">
        <f>SUM(C45:C52)</f>
        <v>0</v>
      </c>
      <c r="H53" s="39"/>
    </row>
    <row r="54" spans="2:4" ht="12.75">
      <c r="B54" s="179" t="s">
        <v>105</v>
      </c>
      <c r="C54" s="57">
        <f>SUMPRODUCT(('Product Backlog'!$C$5:$CE$247="Planned")*('Product Backlog'!$E$5:$E$247))</f>
        <v>0</v>
      </c>
      <c r="D54" s="180" t="e">
        <f>1-(C54/C53)</f>
        <v>#DIV/0!</v>
      </c>
    </row>
  </sheetData>
  <sheetProtection/>
  <conditionalFormatting sqref="G4:H10 E41 E5:E10 A4:D10">
    <cfRule type="expression" priority="1" dxfId="14" stopIfTrue="1">
      <formula>$F4="Planned"</formula>
    </cfRule>
    <cfRule type="expression" priority="2" dxfId="13" stopIfTrue="1">
      <formula>$F4="Ongoing"</formula>
    </cfRule>
  </conditionalFormatting>
  <conditionalFormatting sqref="F4:F10 F16:F40">
    <cfRule type="expression" priority="3" dxfId="14" stopIfTrue="1">
      <formula>$F4="Planned"</formula>
    </cfRule>
    <cfRule type="expression" priority="4" dxfId="13" stopIfTrue="1">
      <formula>$F4="Ongoing"</formula>
    </cfRule>
    <cfRule type="cellIs" priority="5" dxfId="15" operator="equal" stopIfTrue="1">
      <formula>"Unplanned"</formula>
    </cfRule>
  </conditionalFormatting>
  <conditionalFormatting sqref="E4 G16:H40 A16:E40">
    <cfRule type="expression" priority="6" dxfId="14" stopIfTrue="1">
      <formula>OR($F4="Planned",$F4="Unplanned")</formula>
    </cfRule>
    <cfRule type="expression" priority="7" dxfId="13" stopIfTrue="1">
      <formula>$F4="Ongoing"</formula>
    </cfRule>
  </conditionalFormatting>
  <dataValidations count="1">
    <dataValidation type="list" allowBlank="1" showInputMessage="1" showErrorMessage="1" sqref="F4:F10 F16:F40">
      <formula1>"Planned,Ongoing,Released,Unplanned"</formula1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 (Restricted Distr.)&amp;CStatus: Draft&amp;RExpiry Date: 2010-05-19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1.8515625" style="0" customWidth="1"/>
    <col min="4" max="4" width="9.28125" style="0" customWidth="1"/>
    <col min="5" max="5" width="14.28125" style="0" customWidth="1"/>
    <col min="6" max="6" width="15.7109375" style="0" hidden="1" customWidth="1"/>
    <col min="7" max="8" width="5.57421875" style="0" hidden="1" customWidth="1"/>
    <col min="9" max="9" width="7.28125" style="0" hidden="1" customWidth="1"/>
    <col min="10" max="10" width="4.28125" style="0" hidden="1" customWidth="1"/>
    <col min="11" max="13" width="6.8515625" style="0" hidden="1" customWidth="1"/>
    <col min="14" max="16" width="9.140625" style="0" hidden="1" customWidth="1"/>
    <col min="17" max="17" width="10.57421875" style="0" hidden="1" customWidth="1"/>
  </cols>
  <sheetData>
    <row r="1" ht="18">
      <c r="A1" s="87" t="s">
        <v>90</v>
      </c>
    </row>
    <row r="3" spans="1:7" ht="12.75">
      <c r="A3" t="s">
        <v>91</v>
      </c>
      <c r="D3">
        <v>600</v>
      </c>
      <c r="F3" t="s">
        <v>92</v>
      </c>
      <c r="G3" s="88">
        <f>IF(COUNT(B28:B56)=0,1,COUNT(B28:B56))</f>
        <v>8</v>
      </c>
    </row>
    <row r="4" spans="1:7" ht="12.75">
      <c r="A4" t="s">
        <v>93</v>
      </c>
      <c r="D4">
        <v>3</v>
      </c>
      <c r="E4" t="s">
        <v>94</v>
      </c>
      <c r="F4" t="s">
        <v>95</v>
      </c>
      <c r="G4" s="88">
        <f>IF(COUNT(D28:D56)=0,1,COUNT(D28:D56)+1)</f>
        <v>7</v>
      </c>
    </row>
    <row r="5" spans="6:26" ht="12.75">
      <c r="F5" t="s">
        <v>96</v>
      </c>
      <c r="G5" s="88">
        <f>IF(G4&gt;D4,G4-D4,0)</f>
        <v>4</v>
      </c>
      <c r="Z5" s="89" t="s">
        <v>97</v>
      </c>
    </row>
    <row r="6" spans="1:26" ht="12.75">
      <c r="A6" s="3" t="s">
        <v>98</v>
      </c>
      <c r="F6" t="s">
        <v>99</v>
      </c>
      <c r="G6" s="88">
        <f>TrendSprintCount-TrendOffset</f>
        <v>3</v>
      </c>
      <c r="Z6" s="89" t="s">
        <v>100</v>
      </c>
    </row>
    <row r="7" spans="1:26" ht="12.75">
      <c r="A7" t="s">
        <v>101</v>
      </c>
      <c r="D7">
        <v>5</v>
      </c>
      <c r="Z7" s="89" t="s">
        <v>6</v>
      </c>
    </row>
    <row r="8" spans="1:26" ht="12.75">
      <c r="A8" s="184">
        <f>D$4</f>
        <v>3</v>
      </c>
      <c r="B8" s="184"/>
      <c r="D8" s="90">
        <f ca="1">IF(D28="","",AVERAGE(OFFSET(D27,TrendOffset,0,SprintsInTrend,1)))</f>
        <v>51</v>
      </c>
      <c r="Z8" s="89" t="s">
        <v>7</v>
      </c>
    </row>
    <row r="9" spans="1:26" ht="12.75">
      <c r="A9" t="s">
        <v>8</v>
      </c>
      <c r="D9" s="90">
        <f ca="1">IF(D28="","",AVERAGE(OFFSET(D27,1,0,SprintCount,1)))</f>
        <v>36.666666666666664</v>
      </c>
      <c r="F9" t="s">
        <v>9</v>
      </c>
      <c r="G9" s="88">
        <f>IF(M28="",1,COUNT(M28:M115))</f>
        <v>15</v>
      </c>
      <c r="Z9" s="89" t="s">
        <v>10</v>
      </c>
    </row>
    <row r="10" spans="1:26" ht="12.75">
      <c r="A10" t="s">
        <v>11</v>
      </c>
      <c r="D10" s="90">
        <f>IF(D28="","",AVERAGE(LastEight))</f>
        <v>36.666666666666664</v>
      </c>
      <c r="Z10" s="89" t="s">
        <v>12</v>
      </c>
    </row>
    <row r="11" spans="1:26" ht="12.75">
      <c r="A11" t="s">
        <v>13</v>
      </c>
      <c r="D11" s="90">
        <f>IF(D28="","",IF(TrendSprintCount&lt;4,D10,AVERAGE(SMALL(LastEight,1),SMALL(LastEight,2),SMALL(LastEight,3))))</f>
        <v>16.666666666666668</v>
      </c>
      <c r="Z11" s="89" t="s">
        <v>14</v>
      </c>
    </row>
    <row r="12" spans="1:26" ht="12.75">
      <c r="A12" t="s">
        <v>83</v>
      </c>
      <c r="D12" s="90">
        <f>IF(M29="","",M28-M29)</f>
        <v>48.5</v>
      </c>
      <c r="Z12" s="89" t="s">
        <v>15</v>
      </c>
    </row>
    <row r="13" spans="6:26" ht="12.75">
      <c r="F13" s="75" t="s">
        <v>16</v>
      </c>
      <c r="Z13" s="89" t="s">
        <v>17</v>
      </c>
    </row>
    <row r="14" ht="12.75">
      <c r="A14" s="3" t="s">
        <v>18</v>
      </c>
    </row>
    <row r="15" spans="1:4" ht="12.75">
      <c r="A15" t="s">
        <v>19</v>
      </c>
      <c r="D15" s="91">
        <f>IF(D7="",0,ROUNDUP(D3/D7*0.6,0))</f>
        <v>72</v>
      </c>
    </row>
    <row r="16" spans="1:4" ht="12.75">
      <c r="A16" t="s">
        <v>20</v>
      </c>
      <c r="D16" s="91">
        <f>IF(D7="",0,ROUNDUP(D3/D7,0))</f>
        <v>120</v>
      </c>
    </row>
    <row r="17" spans="1:7" ht="12.75">
      <c r="A17" t="s">
        <v>21</v>
      </c>
      <c r="D17" s="91">
        <f>IF(D7="",0,ROUNDUP(D3/D7*1.6,0))</f>
        <v>192</v>
      </c>
      <c r="F17" t="s">
        <v>22</v>
      </c>
      <c r="G17">
        <f>IF(OR(D28="",D29=""),1,STDEV(D28:D56))</f>
        <v>24.768259257902372</v>
      </c>
    </row>
    <row r="18" spans="1:4" ht="12.75">
      <c r="A18" s="184">
        <f>D$4</f>
        <v>3</v>
      </c>
      <c r="B18" s="184"/>
      <c r="D18" s="91">
        <f>IF(D8="","",IF(LastRealized="",ROUNDUP(LastPlanned/D8,0)+SprintCount-1,ROUNDUP((LastPlanned-LastRealized)/D8+SprintCount,0)))</f>
        <v>14</v>
      </c>
    </row>
    <row r="19" spans="1:7" ht="12.75">
      <c r="A19" t="s">
        <v>23</v>
      </c>
      <c r="D19" s="91">
        <f>IF(D9="","",IF(LastRealized="",ROUNDUP(LastPlanned/D9+SprintCount-1,0),ROUNDUP((LastPlanned-LastRealized)/D9,0)+SprintCount))</f>
        <v>16</v>
      </c>
      <c r="F19" t="s">
        <v>24</v>
      </c>
      <c r="G19">
        <f>LastPlanned</f>
        <v>311</v>
      </c>
    </row>
    <row r="20" spans="1:7" ht="12.75">
      <c r="A20" t="s">
        <v>11</v>
      </c>
      <c r="D20" s="91">
        <f>IF(D10="","",IF(LastRealized="",ROUNDUP(LastPlanned/D10+SprintCount-1,0),ROUNDUP((LastPlanned-LastRealized)/D10,0)+SprintCount))</f>
        <v>16</v>
      </c>
      <c r="F20" t="s">
        <v>25</v>
      </c>
      <c r="G20">
        <f>LastRealized</f>
        <v>0</v>
      </c>
    </row>
    <row r="21" spans="1:4" ht="12.75">
      <c r="A21" t="s">
        <v>13</v>
      </c>
      <c r="D21" s="91">
        <f>IF(D11="","",IF(LastRealized="",ROUNDUP(LastPlanned/D11+SprintCount-1,0),ROUNDUP((LastPlanned-LastRealized)/D11,0)+SprintCount))</f>
        <v>26</v>
      </c>
    </row>
    <row r="22" spans="1:4" ht="12.75">
      <c r="A22" t="s">
        <v>83</v>
      </c>
      <c r="D22" s="91">
        <f>IF(COUNT(M28:M56)-1&gt;0,COUNT(M28:M56)-1,"")</f>
        <v>14</v>
      </c>
    </row>
    <row r="23" spans="1:4" ht="12.75">
      <c r="A23" t="s">
        <v>26</v>
      </c>
      <c r="D23" s="91">
        <f>IF(D9="","",IF(LastRealized="",ROUNDUP(LastPlanned/(D9+G17)+SprintCount-1,0),ROUNDUP((LastPlanned-LastRealized)/(D9+G17)+SprintCount,0)))</f>
        <v>13</v>
      </c>
    </row>
    <row r="24" spans="1:4" ht="12.75">
      <c r="A24" t="s">
        <v>27</v>
      </c>
      <c r="D24" s="91">
        <f>IF(D9="","",IF(LastRealized="",ROUNDUP(LastPlanned/(D9-G17)+SprintCount-1,0),ROUNDUP((LastPlanned-LastRealized)/(D9-G17)+SprintCount,0)))</f>
        <v>34</v>
      </c>
    </row>
    <row r="26" spans="6:17" ht="12.75" customHeight="1">
      <c r="F26" s="186" t="s">
        <v>83</v>
      </c>
      <c r="G26" s="186"/>
      <c r="H26" s="186"/>
      <c r="I26" s="186"/>
      <c r="J26" s="186"/>
      <c r="K26" s="186"/>
      <c r="L26" s="186"/>
      <c r="M26" s="186"/>
      <c r="N26" s="186"/>
      <c r="O26" s="186" t="s">
        <v>28</v>
      </c>
      <c r="P26" s="186"/>
      <c r="Q26" s="186"/>
    </row>
    <row r="27" spans="1:17" s="27" customFormat="1" ht="26.25" thickBot="1">
      <c r="A27" s="93" t="s">
        <v>29</v>
      </c>
      <c r="B27" s="94" t="s">
        <v>30</v>
      </c>
      <c r="C27" s="94" t="s">
        <v>31</v>
      </c>
      <c r="D27" s="95" t="s">
        <v>32</v>
      </c>
      <c r="E27" s="95" t="s">
        <v>33</v>
      </c>
      <c r="F27" s="92" t="s">
        <v>34</v>
      </c>
      <c r="G27" s="185" t="s">
        <v>35</v>
      </c>
      <c r="H27" s="185"/>
      <c r="I27" s="92" t="s">
        <v>36</v>
      </c>
      <c r="J27" s="28"/>
      <c r="K27" s="92" t="s">
        <v>37</v>
      </c>
      <c r="L27" s="92" t="s">
        <v>38</v>
      </c>
      <c r="M27" s="92" t="s">
        <v>39</v>
      </c>
      <c r="N27" s="96" t="s">
        <v>40</v>
      </c>
      <c r="O27" s="92" t="s">
        <v>41</v>
      </c>
      <c r="P27" s="92" t="s">
        <v>42</v>
      </c>
      <c r="Q27" s="92" t="s">
        <v>43</v>
      </c>
    </row>
    <row r="28" spans="1:17" ht="12.75">
      <c r="A28" s="97">
        <v>0</v>
      </c>
      <c r="B28" s="98">
        <f>D3</f>
        <v>600</v>
      </c>
      <c r="C28" s="98">
        <v>40</v>
      </c>
      <c r="D28" s="98">
        <v>0</v>
      </c>
      <c r="E28" s="97">
        <f>B28</f>
        <v>600</v>
      </c>
      <c r="F28" s="88">
        <f>B28</f>
        <v>600</v>
      </c>
      <c r="G28" s="88">
        <f aca="true" t="shared" si="0" ref="G28:G48">F28</f>
        <v>600</v>
      </c>
      <c r="H28" s="88">
        <f aca="true" t="shared" si="1" ref="H28:H48">I28</f>
        <v>0</v>
      </c>
      <c r="I28" s="88">
        <v>0</v>
      </c>
      <c r="K28">
        <f aca="true" t="shared" si="2" ref="K28:K48">IF(F28&lt;I28,I28,F28)</f>
        <v>600</v>
      </c>
      <c r="L28" s="88">
        <f aca="true" ca="1" t="shared" si="3" ref="L28:L48">IF(TREND(OFFSET($K$27,TrendOffset+1,0,SprintsInTrend,1),OFFSET($A$27,TrendOffset+1,0,SprintsInTrend,1),A28)&lt;N28,N28,TREND(OFFSET($K$27,TrendOffset+1,0,SprintsInTrend,1),OFFSET($A$27,TrendOffset+1,0,SprintsInTrend,1),A28))</f>
        <v>675.5</v>
      </c>
      <c r="M28" s="88">
        <f>L28</f>
        <v>675.5</v>
      </c>
      <c r="N28" s="88">
        <f aca="true" ca="1" t="shared" si="4" ref="N28:N56">OFFSET($I$27,TrendSprintCount,0,1,1)</f>
        <v>0</v>
      </c>
      <c r="O28" s="99">
        <f aca="true" t="shared" si="5" ref="O28:O48">D$9</f>
        <v>36.666666666666664</v>
      </c>
      <c r="P28" s="99">
        <f aca="true" t="shared" si="6" ref="P28:P48">D$10</f>
        <v>36.666666666666664</v>
      </c>
      <c r="Q28" s="99">
        <f aca="true" t="shared" si="7" ref="Q28:Q48">D$11</f>
        <v>16.666666666666668</v>
      </c>
    </row>
    <row r="29" spans="1:17" ht="12.75">
      <c r="A29" s="97">
        <f>A28+1</f>
        <v>1</v>
      </c>
      <c r="B29" s="98">
        <f aca="true" t="shared" si="8" ref="B29:B48">IF(OR(B28="",C28=""),"",IF(D28="",IF(B28-C28&lt;=0,"",B28-C28),IF(B28-D28&lt;=0,"",B28-D28)))</f>
        <v>600</v>
      </c>
      <c r="C29" s="98">
        <v>23</v>
      </c>
      <c r="D29" s="98">
        <v>15</v>
      </c>
      <c r="E29" s="97">
        <f>IF(B29="","",IF(D28="",E28,B29+SUM(D$28:D28)))</f>
        <v>600</v>
      </c>
      <c r="F29" s="88">
        <f aca="true" t="shared" si="9" ref="F29:F48">IF(B29="",IF(B28="","",IF(D28="","",I28)),IF(AND(D28="",C28=""),"",IF(AND(D28="",C28&lt;&gt;""),IF(I28&gt;F28,F28,I28),F28-D28)))</f>
        <v>600</v>
      </c>
      <c r="G29" s="88">
        <f t="shared" si="0"/>
        <v>600</v>
      </c>
      <c r="H29" s="88">
        <f t="shared" si="1"/>
        <v>0</v>
      </c>
      <c r="I29" s="88">
        <f>IF(B29="",IF(B28="","",IF(D28="","",F28-D28)),IF(AND(C28="",D28=""),"",IF(AND(D28="",C28&lt;&gt;""),IF(I28&gt;F28,I28-C28,F28-C28),B$28-B29-SUM(D$28:D28))))</f>
        <v>0</v>
      </c>
      <c r="K29">
        <f t="shared" si="2"/>
        <v>600</v>
      </c>
      <c r="L29" s="88">
        <f ca="1" t="shared" si="3"/>
        <v>627</v>
      </c>
      <c r="M29" s="88">
        <f aca="true" t="shared" si="10" ref="M29:M48">IF(L29=L28,"",L29)</f>
        <v>627</v>
      </c>
      <c r="N29" s="88">
        <f ca="1" t="shared" si="4"/>
        <v>0</v>
      </c>
      <c r="O29" s="99">
        <f t="shared" si="5"/>
        <v>36.666666666666664</v>
      </c>
      <c r="P29" s="99">
        <f t="shared" si="6"/>
        <v>36.666666666666664</v>
      </c>
      <c r="Q29" s="99">
        <f t="shared" si="7"/>
        <v>16.666666666666668</v>
      </c>
    </row>
    <row r="30" spans="1:17" ht="12.75">
      <c r="A30" s="97">
        <f aca="true" t="shared" si="11" ref="A30:A56">A29+1</f>
        <v>2</v>
      </c>
      <c r="B30" s="98">
        <f t="shared" si="8"/>
        <v>585</v>
      </c>
      <c r="C30" s="98">
        <v>58</v>
      </c>
      <c r="D30" s="98">
        <v>52</v>
      </c>
      <c r="E30" s="97">
        <f>IF(B30="","",IF(D29="",E29,B30+SUM(D$28:D29)))</f>
        <v>600</v>
      </c>
      <c r="F30" s="88">
        <f t="shared" si="9"/>
        <v>585</v>
      </c>
      <c r="G30" s="88">
        <f t="shared" si="0"/>
        <v>585</v>
      </c>
      <c r="H30" s="88">
        <f t="shared" si="1"/>
        <v>0</v>
      </c>
      <c r="I30" s="88">
        <f>IF(B30="",IF(B29="","",IF(D29="","",F29-D29)),IF(AND(C29="",D29=""),"",IF(AND(D29="",C29&lt;&gt;""),IF(I29&gt;F29,I29-C29,F29-C29),B$28-B30-SUM(D$28:D29))))</f>
        <v>0</v>
      </c>
      <c r="K30">
        <f t="shared" si="2"/>
        <v>585</v>
      </c>
      <c r="L30" s="88">
        <f ca="1" t="shared" si="3"/>
        <v>578.5</v>
      </c>
      <c r="M30" s="88">
        <f t="shared" si="10"/>
        <v>578.5</v>
      </c>
      <c r="N30" s="88">
        <f ca="1" t="shared" si="4"/>
        <v>0</v>
      </c>
      <c r="O30" s="99">
        <f t="shared" si="5"/>
        <v>36.666666666666664</v>
      </c>
      <c r="P30" s="99">
        <f t="shared" si="6"/>
        <v>36.666666666666664</v>
      </c>
      <c r="Q30" s="99">
        <f t="shared" si="7"/>
        <v>16.666666666666668</v>
      </c>
    </row>
    <row r="31" spans="1:17" ht="12.75">
      <c r="A31" s="97">
        <f t="shared" si="11"/>
        <v>3</v>
      </c>
      <c r="B31" s="98">
        <f t="shared" si="8"/>
        <v>533</v>
      </c>
      <c r="C31" s="98">
        <v>76</v>
      </c>
      <c r="D31" s="98">
        <v>56</v>
      </c>
      <c r="E31" s="97">
        <f>IF(B31="","",IF(D30="",E30,B31+SUM(D$28:D30)))</f>
        <v>600</v>
      </c>
      <c r="F31" s="88">
        <f t="shared" si="9"/>
        <v>533</v>
      </c>
      <c r="G31" s="88">
        <f t="shared" si="0"/>
        <v>533</v>
      </c>
      <c r="H31" s="88">
        <f t="shared" si="1"/>
        <v>0</v>
      </c>
      <c r="I31" s="88">
        <f>IF(B31="",IF(B30="","",IF(D30="","",F30-D30)),IF(AND(C30="",D30=""),"",IF(AND(D30="",C30&lt;&gt;""),IF(I30&gt;F30,I30-C30,F30-C30),B$28-B31-SUM(D$28:D30))))</f>
        <v>0</v>
      </c>
      <c r="K31">
        <f t="shared" si="2"/>
        <v>533</v>
      </c>
      <c r="L31" s="88">
        <f ca="1" t="shared" si="3"/>
        <v>530</v>
      </c>
      <c r="M31" s="88">
        <f t="shared" si="10"/>
        <v>530</v>
      </c>
      <c r="N31" s="88">
        <f ca="1" t="shared" si="4"/>
        <v>0</v>
      </c>
      <c r="O31" s="99">
        <f t="shared" si="5"/>
        <v>36.666666666666664</v>
      </c>
      <c r="P31" s="99">
        <f t="shared" si="6"/>
        <v>36.666666666666664</v>
      </c>
      <c r="Q31" s="99">
        <f t="shared" si="7"/>
        <v>16.666666666666668</v>
      </c>
    </row>
    <row r="32" spans="1:17" ht="12.75">
      <c r="A32" s="97">
        <f t="shared" si="11"/>
        <v>4</v>
      </c>
      <c r="B32" s="98">
        <f t="shared" si="8"/>
        <v>477</v>
      </c>
      <c r="C32" s="98">
        <v>65</v>
      </c>
      <c r="D32" s="98">
        <v>35</v>
      </c>
      <c r="E32" s="97">
        <f>IF(B32="","",IF(D31="",E31,B32+SUM(D$28:D31)))</f>
        <v>600</v>
      </c>
      <c r="F32" s="88">
        <f t="shared" si="9"/>
        <v>477</v>
      </c>
      <c r="G32" s="88">
        <f t="shared" si="0"/>
        <v>477</v>
      </c>
      <c r="H32" s="88">
        <f t="shared" si="1"/>
        <v>0</v>
      </c>
      <c r="I32" s="88">
        <f>IF(B32="",IF(B31="","",IF(D31="","",F31-D31)),IF(AND(C31="",D31=""),"",IF(AND(D31="",C31&lt;&gt;""),IF(I31&gt;F31,I31-C31,F31-C31),B$28-B32-SUM(D$28:D31))))</f>
        <v>0</v>
      </c>
      <c r="K32">
        <f t="shared" si="2"/>
        <v>477</v>
      </c>
      <c r="L32" s="88">
        <f ca="1" t="shared" si="3"/>
        <v>481.50000000000006</v>
      </c>
      <c r="M32" s="88">
        <f t="shared" si="10"/>
        <v>481.50000000000006</v>
      </c>
      <c r="N32" s="88">
        <f ca="1" t="shared" si="4"/>
        <v>0</v>
      </c>
      <c r="O32" s="99">
        <f t="shared" si="5"/>
        <v>36.666666666666664</v>
      </c>
      <c r="P32" s="99">
        <f t="shared" si="6"/>
        <v>36.666666666666664</v>
      </c>
      <c r="Q32" s="99">
        <f t="shared" si="7"/>
        <v>16.666666666666668</v>
      </c>
    </row>
    <row r="33" spans="1:17" ht="12.75">
      <c r="A33" s="97">
        <f t="shared" si="11"/>
        <v>5</v>
      </c>
      <c r="B33" s="98">
        <f t="shared" si="8"/>
        <v>442</v>
      </c>
      <c r="C33" s="98">
        <v>67</v>
      </c>
      <c r="D33" s="98">
        <v>62</v>
      </c>
      <c r="E33" s="97">
        <f>IF(B33="","",IF(D32="",E32,B33+SUM(D$28:D32)))</f>
        <v>600</v>
      </c>
      <c r="F33" s="88">
        <f t="shared" si="9"/>
        <v>442</v>
      </c>
      <c r="G33" s="88">
        <f t="shared" si="0"/>
        <v>442</v>
      </c>
      <c r="H33" s="88">
        <f t="shared" si="1"/>
        <v>0</v>
      </c>
      <c r="I33" s="88">
        <f>IF(B33="",IF(B32="","",IF(D32="","",F32-D32)),IF(AND(C32="",D32=""),"",IF(AND(D32="",C32&lt;&gt;""),IF(I32&gt;F32,I32-C32,F32-C32),B$28-B33-SUM(D$28:D32))))</f>
        <v>0</v>
      </c>
      <c r="K33">
        <f t="shared" si="2"/>
        <v>442</v>
      </c>
      <c r="L33" s="88">
        <f ca="1" t="shared" si="3"/>
        <v>433.00000000000006</v>
      </c>
      <c r="M33" s="88">
        <f t="shared" si="10"/>
        <v>433.00000000000006</v>
      </c>
      <c r="N33" s="88">
        <f ca="1" t="shared" si="4"/>
        <v>0</v>
      </c>
      <c r="O33" s="99">
        <f t="shared" si="5"/>
        <v>36.666666666666664</v>
      </c>
      <c r="P33" s="99">
        <f t="shared" si="6"/>
        <v>36.666666666666664</v>
      </c>
      <c r="Q33" s="99">
        <f t="shared" si="7"/>
        <v>16.666666666666668</v>
      </c>
    </row>
    <row r="34" spans="1:17" ht="12.75">
      <c r="A34" s="97">
        <f t="shared" si="11"/>
        <v>6</v>
      </c>
      <c r="B34" s="98">
        <f t="shared" si="8"/>
        <v>380</v>
      </c>
      <c r="C34" s="98">
        <v>69</v>
      </c>
      <c r="D34" s="98"/>
      <c r="E34" s="97">
        <f>IF(B34="","",IF(D33="",E33,B34+SUM(D$28:D33)))</f>
        <v>600</v>
      </c>
      <c r="F34" s="88">
        <f t="shared" si="9"/>
        <v>380</v>
      </c>
      <c r="G34" s="88">
        <f t="shared" si="0"/>
        <v>380</v>
      </c>
      <c r="H34" s="88">
        <f t="shared" si="1"/>
        <v>0</v>
      </c>
      <c r="I34" s="88">
        <f>IF(B34="",IF(B33="","",IF(D33="","",F33-D33)),IF(AND(C33="",D33=""),"",IF(AND(D33="",C33&lt;&gt;""),IF(I33&gt;F33,I33-C33,F33-C33),B$28-B34-SUM(D$28:D33))))</f>
        <v>0</v>
      </c>
      <c r="K34">
        <f t="shared" si="2"/>
        <v>380</v>
      </c>
      <c r="L34" s="88">
        <f ca="1" t="shared" si="3"/>
        <v>384.5000000000001</v>
      </c>
      <c r="M34" s="88">
        <f t="shared" si="10"/>
        <v>384.5000000000001</v>
      </c>
      <c r="N34" s="88">
        <f ca="1" t="shared" si="4"/>
        <v>0</v>
      </c>
      <c r="O34" s="99">
        <f t="shared" si="5"/>
        <v>36.666666666666664</v>
      </c>
      <c r="P34" s="99">
        <f t="shared" si="6"/>
        <v>36.666666666666664</v>
      </c>
      <c r="Q34" s="99">
        <f t="shared" si="7"/>
        <v>16.666666666666668</v>
      </c>
    </row>
    <row r="35" spans="1:17" ht="12.75">
      <c r="A35" s="97">
        <f t="shared" si="11"/>
        <v>7</v>
      </c>
      <c r="B35" s="98">
        <f t="shared" si="8"/>
        <v>311</v>
      </c>
      <c r="C35" s="98"/>
      <c r="D35" s="98"/>
      <c r="E35" s="97">
        <f>IF(B35="","",IF(D34="",E34,B35+SUM(D$28:D34)))</f>
        <v>600</v>
      </c>
      <c r="F35" s="88">
        <f t="shared" si="9"/>
        <v>0</v>
      </c>
      <c r="G35" s="88">
        <f t="shared" si="0"/>
        <v>0</v>
      </c>
      <c r="H35" s="88">
        <f t="shared" si="1"/>
        <v>311</v>
      </c>
      <c r="I35" s="88">
        <f>IF(B35="",IF(B34="","",IF(D34="","",F34-D34)),IF(AND(C34="",D34=""),"",IF(AND(D34="",C34&lt;&gt;""),IF(I34&gt;F34,I34-C34,F34-C34),B$28-B35-SUM(D$28:D34))))</f>
        <v>311</v>
      </c>
      <c r="K35">
        <f t="shared" si="2"/>
        <v>311</v>
      </c>
      <c r="L35" s="88">
        <f ca="1" t="shared" si="3"/>
        <v>336.0000000000001</v>
      </c>
      <c r="M35" s="88">
        <f t="shared" si="10"/>
        <v>336.0000000000001</v>
      </c>
      <c r="N35" s="88">
        <f ca="1" t="shared" si="4"/>
        <v>0</v>
      </c>
      <c r="O35" s="99">
        <f t="shared" si="5"/>
        <v>36.666666666666664</v>
      </c>
      <c r="P35" s="99">
        <f t="shared" si="6"/>
        <v>36.666666666666664</v>
      </c>
      <c r="Q35" s="99">
        <f t="shared" si="7"/>
        <v>16.666666666666668</v>
      </c>
    </row>
    <row r="36" spans="1:17" ht="12.75">
      <c r="A36" s="97">
        <f t="shared" si="11"/>
        <v>8</v>
      </c>
      <c r="B36" s="98">
        <f t="shared" si="8"/>
      </c>
      <c r="C36" s="98"/>
      <c r="D36" s="98"/>
      <c r="E36" s="97">
        <f>IF(B36="","",IF(D35="",E35,B36+SUM(D$28:D35)))</f>
      </c>
      <c r="F36" s="88">
        <f t="shared" si="9"/>
      </c>
      <c r="G36" s="88">
        <f t="shared" si="0"/>
      </c>
      <c r="H36" s="88">
        <f t="shared" si="1"/>
      </c>
      <c r="I36" s="88">
        <f>IF(B36="",IF(B35="","",IF(D35="","",F35-D35)),IF(AND(C35="",D35=""),"",IF(AND(D35="",C35&lt;&gt;""),IF(I35&gt;F35,I35-C35,F35-C35),B$28-B36-SUM(D$28:D35))))</f>
      </c>
      <c r="K36">
        <f t="shared" si="2"/>
      </c>
      <c r="L36" s="88">
        <f ca="1" t="shared" si="3"/>
        <v>287.5000000000001</v>
      </c>
      <c r="M36" s="88">
        <f t="shared" si="10"/>
        <v>287.5000000000001</v>
      </c>
      <c r="N36" s="88">
        <f ca="1" t="shared" si="4"/>
        <v>0</v>
      </c>
      <c r="O36" s="99">
        <f t="shared" si="5"/>
        <v>36.666666666666664</v>
      </c>
      <c r="P36" s="99">
        <f t="shared" si="6"/>
        <v>36.666666666666664</v>
      </c>
      <c r="Q36" s="99">
        <f t="shared" si="7"/>
        <v>16.666666666666668</v>
      </c>
    </row>
    <row r="37" spans="1:17" ht="12.75">
      <c r="A37" s="97">
        <f t="shared" si="11"/>
        <v>9</v>
      </c>
      <c r="B37" s="98">
        <f t="shared" si="8"/>
      </c>
      <c r="C37" s="98"/>
      <c r="D37" s="98"/>
      <c r="E37" s="97">
        <f>IF(B37="","",IF(D36="",E36,B37+SUM(D$28:D36)))</f>
      </c>
      <c r="F37" s="88">
        <f t="shared" si="9"/>
      </c>
      <c r="G37" s="88">
        <f t="shared" si="0"/>
      </c>
      <c r="H37" s="88">
        <f t="shared" si="1"/>
      </c>
      <c r="I37" s="88">
        <f>IF(B37="",IF(B36="","",IF(D36="","",F36-D36)),IF(AND(C36="",D36=""),"",IF(AND(D36="",C36&lt;&gt;""),IF(I36&gt;F36,I36-C36,F36-C36),B$28-B37-SUM(D$28:D36))))</f>
      </c>
      <c r="K37">
        <f t="shared" si="2"/>
      </c>
      <c r="L37" s="88">
        <f ca="1" t="shared" si="3"/>
        <v>239.0000000000001</v>
      </c>
      <c r="M37" s="88">
        <f t="shared" si="10"/>
        <v>239.0000000000001</v>
      </c>
      <c r="N37" s="88">
        <f ca="1" t="shared" si="4"/>
        <v>0</v>
      </c>
      <c r="O37" s="99">
        <f t="shared" si="5"/>
        <v>36.666666666666664</v>
      </c>
      <c r="P37" s="99">
        <f t="shared" si="6"/>
        <v>36.666666666666664</v>
      </c>
      <c r="Q37" s="99">
        <f t="shared" si="7"/>
        <v>16.666666666666668</v>
      </c>
    </row>
    <row r="38" spans="1:17" ht="12.75">
      <c r="A38" s="97">
        <f t="shared" si="11"/>
        <v>10</v>
      </c>
      <c r="B38" s="98"/>
      <c r="C38" s="98"/>
      <c r="D38" s="98"/>
      <c r="E38" s="97">
        <f>IF(B38="","",IF(D37="",E37,B38+SUM(D$28:D37)))</f>
      </c>
      <c r="F38" s="88">
        <f t="shared" si="9"/>
      </c>
      <c r="G38" s="88">
        <f t="shared" si="0"/>
      </c>
      <c r="H38" s="88">
        <f t="shared" si="1"/>
      </c>
      <c r="I38" s="88">
        <f>IF(B38="",IF(B37="","",IF(D37="","",F37-D37)),IF(AND(C37="",D37=""),"",IF(AND(D37="",C37&lt;&gt;""),IF(I37&gt;F37,I37-C37,F37-C37),B$28-B38-SUM(D$28:D37))))</f>
      </c>
      <c r="K38">
        <f t="shared" si="2"/>
      </c>
      <c r="L38" s="88">
        <f ca="1" t="shared" si="3"/>
        <v>190.5000000000001</v>
      </c>
      <c r="M38" s="88">
        <f t="shared" si="10"/>
        <v>190.5000000000001</v>
      </c>
      <c r="N38" s="88">
        <f ca="1" t="shared" si="4"/>
        <v>0</v>
      </c>
      <c r="O38" s="99">
        <f t="shared" si="5"/>
        <v>36.666666666666664</v>
      </c>
      <c r="P38" s="99">
        <f t="shared" si="6"/>
        <v>36.666666666666664</v>
      </c>
      <c r="Q38" s="99">
        <f t="shared" si="7"/>
        <v>16.666666666666668</v>
      </c>
    </row>
    <row r="39" spans="1:17" ht="12.75">
      <c r="A39" s="97">
        <f t="shared" si="11"/>
        <v>11</v>
      </c>
      <c r="B39" s="98"/>
      <c r="C39" s="98"/>
      <c r="D39" s="98"/>
      <c r="E39" s="97">
        <f>IF(B39="","",IF(D38="",E38,B39+SUM(D$28:D38)))</f>
      </c>
      <c r="F39" s="88">
        <f t="shared" si="9"/>
      </c>
      <c r="G39" s="88">
        <f t="shared" si="0"/>
      </c>
      <c r="H39" s="88">
        <f t="shared" si="1"/>
      </c>
      <c r="I39" s="88">
        <f>IF(B39="",IF(B38="","",IF(D38="","",F38-D38)),IF(AND(C38="",D38=""),"",IF(AND(D38="",C38&lt;&gt;""),IF(I38&gt;F38,I38-C38,F38-C38),B$28-B39-SUM(D$28:D38))))</f>
      </c>
      <c r="K39">
        <f t="shared" si="2"/>
      </c>
      <c r="L39" s="88">
        <f ca="1" t="shared" si="3"/>
        <v>142.0000000000001</v>
      </c>
      <c r="M39" s="88">
        <f t="shared" si="10"/>
        <v>142.0000000000001</v>
      </c>
      <c r="N39" s="88">
        <f ca="1" t="shared" si="4"/>
        <v>0</v>
      </c>
      <c r="O39" s="99">
        <f t="shared" si="5"/>
        <v>36.666666666666664</v>
      </c>
      <c r="P39" s="99">
        <f t="shared" si="6"/>
        <v>36.666666666666664</v>
      </c>
      <c r="Q39" s="99">
        <f t="shared" si="7"/>
        <v>16.666666666666668</v>
      </c>
    </row>
    <row r="40" spans="1:17" ht="12.75">
      <c r="A40" s="97">
        <f t="shared" si="11"/>
        <v>12</v>
      </c>
      <c r="B40" s="98"/>
      <c r="C40" s="98"/>
      <c r="E40" s="97">
        <f>IF(B40="","",IF(D39="",E39,B40+SUM(D$28:D39)))</f>
      </c>
      <c r="F40" s="88">
        <f t="shared" si="9"/>
      </c>
      <c r="G40" s="88">
        <f t="shared" si="0"/>
      </c>
      <c r="H40" s="88">
        <f t="shared" si="1"/>
      </c>
      <c r="I40" s="88">
        <f>IF(B40="",IF(B39="","",IF(D39="","",F39-D39)),IF(AND(C39="",D39=""),"",IF(AND(D39="",C39&lt;&gt;""),IF(I39&gt;F39,I39-C39,F39-C39),B$28-B40-SUM(D$28:D39))))</f>
      </c>
      <c r="K40">
        <f t="shared" si="2"/>
      </c>
      <c r="L40" s="88">
        <f ca="1" t="shared" si="3"/>
        <v>93.50000000000023</v>
      </c>
      <c r="M40" s="88">
        <f t="shared" si="10"/>
        <v>93.50000000000023</v>
      </c>
      <c r="N40" s="88">
        <f ca="1" t="shared" si="4"/>
        <v>0</v>
      </c>
      <c r="O40" s="99">
        <f t="shared" si="5"/>
        <v>36.666666666666664</v>
      </c>
      <c r="P40" s="99">
        <f t="shared" si="6"/>
        <v>36.666666666666664</v>
      </c>
      <c r="Q40" s="99">
        <f t="shared" si="7"/>
        <v>16.666666666666668</v>
      </c>
    </row>
    <row r="41" spans="1:17" ht="12.75">
      <c r="A41" s="97">
        <f t="shared" si="11"/>
        <v>13</v>
      </c>
      <c r="B41" s="98">
        <f t="shared" si="8"/>
      </c>
      <c r="C41" s="98"/>
      <c r="E41" s="97">
        <f>IF(B41="","",IF(D40="",E40,B41+SUM(D$28:D40)))</f>
      </c>
      <c r="F41" s="88">
        <f t="shared" si="9"/>
      </c>
      <c r="G41" s="88">
        <f t="shared" si="0"/>
      </c>
      <c r="H41" s="88">
        <f t="shared" si="1"/>
      </c>
      <c r="I41" s="88">
        <f>IF(B41="",IF(B40="","",IF(D40="","",F40-D40)),IF(AND(C40="",D40=""),"",IF(AND(D40="",C40&lt;&gt;""),IF(I40&gt;F40,I40-C40,F40-C40),B$28-B41-SUM(D$28:D40))))</f>
      </c>
      <c r="K41">
        <f t="shared" si="2"/>
      </c>
      <c r="L41" s="88">
        <f ca="1" t="shared" si="3"/>
        <v>45.00000000000023</v>
      </c>
      <c r="M41" s="88">
        <f t="shared" si="10"/>
        <v>45.00000000000023</v>
      </c>
      <c r="N41" s="88">
        <f ca="1" t="shared" si="4"/>
        <v>0</v>
      </c>
      <c r="O41" s="99">
        <f t="shared" si="5"/>
        <v>36.666666666666664</v>
      </c>
      <c r="P41" s="99">
        <f t="shared" si="6"/>
        <v>36.666666666666664</v>
      </c>
      <c r="Q41" s="99">
        <f t="shared" si="7"/>
        <v>16.666666666666668</v>
      </c>
    </row>
    <row r="42" spans="1:17" ht="12.75">
      <c r="A42" s="97">
        <f t="shared" si="11"/>
        <v>14</v>
      </c>
      <c r="B42" s="98">
        <f t="shared" si="8"/>
      </c>
      <c r="C42" s="98"/>
      <c r="E42" s="97">
        <f>IF(B42="","",IF(D41="",E41,B42+SUM(D$28:D41)))</f>
      </c>
      <c r="F42" s="88">
        <f t="shared" si="9"/>
      </c>
      <c r="G42" s="88">
        <f t="shared" si="0"/>
      </c>
      <c r="H42" s="88">
        <f t="shared" si="1"/>
      </c>
      <c r="I42" s="88">
        <f>IF(B42="",IF(B41="","",IF(D41="","",F41-D41)),IF(AND(C41="",D41=""),"",IF(AND(D41="",C41&lt;&gt;""),IF(I41&gt;F41,I41-C41,F41-C41),B$28-B42-SUM(D$28:D41))))</f>
      </c>
      <c r="K42">
        <f t="shared" si="2"/>
      </c>
      <c r="L42" s="88">
        <f ca="1" t="shared" si="3"/>
        <v>0</v>
      </c>
      <c r="M42" s="88">
        <f t="shared" si="10"/>
        <v>0</v>
      </c>
      <c r="N42" s="88">
        <f ca="1" t="shared" si="4"/>
        <v>0</v>
      </c>
      <c r="O42" s="99">
        <f t="shared" si="5"/>
        <v>36.666666666666664</v>
      </c>
      <c r="P42" s="99">
        <f t="shared" si="6"/>
        <v>36.666666666666664</v>
      </c>
      <c r="Q42" s="99">
        <f t="shared" si="7"/>
        <v>16.666666666666668</v>
      </c>
    </row>
    <row r="43" spans="1:17" ht="12.75">
      <c r="A43" s="97">
        <f t="shared" si="11"/>
        <v>15</v>
      </c>
      <c r="B43" s="98">
        <f t="shared" si="8"/>
      </c>
      <c r="C43" s="98"/>
      <c r="E43" s="97">
        <f>IF(B43="","",IF(D42="",E42,B43+SUM(D$28:D42)))</f>
      </c>
      <c r="F43" s="88">
        <f t="shared" si="9"/>
      </c>
      <c r="G43" s="88">
        <f t="shared" si="0"/>
      </c>
      <c r="H43" s="88">
        <f t="shared" si="1"/>
      </c>
      <c r="I43" s="88">
        <f>IF(B43="",IF(B42="","",IF(D42="","",F42-D42)),IF(AND(C42="",D42=""),"",IF(AND(D42="",C42&lt;&gt;""),IF(I42&gt;F42,I42-C42,F42-C42),B$28-B43-SUM(D$28:D42))))</f>
      </c>
      <c r="K43">
        <f t="shared" si="2"/>
      </c>
      <c r="L43" s="88">
        <f ca="1" t="shared" si="3"/>
        <v>0</v>
      </c>
      <c r="M43" s="88">
        <f t="shared" si="10"/>
      </c>
      <c r="N43" s="88">
        <f ca="1" t="shared" si="4"/>
        <v>0</v>
      </c>
      <c r="O43" s="99">
        <f t="shared" si="5"/>
        <v>36.666666666666664</v>
      </c>
      <c r="P43" s="99">
        <f t="shared" si="6"/>
        <v>36.666666666666664</v>
      </c>
      <c r="Q43" s="99">
        <f t="shared" si="7"/>
        <v>16.666666666666668</v>
      </c>
    </row>
    <row r="44" spans="1:17" ht="12.75">
      <c r="A44" s="97">
        <f t="shared" si="11"/>
        <v>16</v>
      </c>
      <c r="B44" s="98">
        <f t="shared" si="8"/>
      </c>
      <c r="C44" s="98"/>
      <c r="E44" s="97">
        <f>IF(B44="","",IF(D43="",E43,B44+SUM(D$28:D43)))</f>
      </c>
      <c r="F44" s="88">
        <f t="shared" si="9"/>
      </c>
      <c r="G44" s="88">
        <f t="shared" si="0"/>
      </c>
      <c r="H44" s="88">
        <f t="shared" si="1"/>
      </c>
      <c r="I44" s="88">
        <f>IF(B44="",IF(B43="","",IF(D43="","",F43-D43)),IF(AND(C43="",D43=""),"",IF(AND(D43="",C43&lt;&gt;""),IF(I43&gt;F43,I43-C43,F43-C43),B$28-B44-SUM(D$28:D43))))</f>
      </c>
      <c r="K44">
        <f t="shared" si="2"/>
      </c>
      <c r="L44" s="88">
        <f ca="1" t="shared" si="3"/>
        <v>0</v>
      </c>
      <c r="M44" s="88">
        <f t="shared" si="10"/>
      </c>
      <c r="N44" s="88">
        <f ca="1" t="shared" si="4"/>
        <v>0</v>
      </c>
      <c r="O44" s="99">
        <f t="shared" si="5"/>
        <v>36.666666666666664</v>
      </c>
      <c r="P44" s="99">
        <f t="shared" si="6"/>
        <v>36.666666666666664</v>
      </c>
      <c r="Q44" s="99">
        <f t="shared" si="7"/>
        <v>16.666666666666668</v>
      </c>
    </row>
    <row r="45" spans="1:17" ht="12.75">
      <c r="A45" s="97">
        <f t="shared" si="11"/>
        <v>17</v>
      </c>
      <c r="B45" s="98">
        <f t="shared" si="8"/>
      </c>
      <c r="C45" s="98"/>
      <c r="E45" s="97">
        <f>IF(B45="","",IF(D44="",E44,B45+SUM(D$28:D44)))</f>
      </c>
      <c r="F45" s="88">
        <f t="shared" si="9"/>
      </c>
      <c r="G45" s="88">
        <f t="shared" si="0"/>
      </c>
      <c r="H45" s="88">
        <f t="shared" si="1"/>
      </c>
      <c r="I45" s="88">
        <f>IF(B45="",IF(B44="","",IF(D44="","",F44-D44)),IF(AND(C44="",D44=""),"",IF(AND(D44="",C44&lt;&gt;""),IF(I44&gt;F44,I44-C44,F44-C44),B$28-B45-SUM(D$28:D44))))</f>
      </c>
      <c r="K45">
        <f t="shared" si="2"/>
      </c>
      <c r="L45" s="88">
        <f ca="1" t="shared" si="3"/>
        <v>0</v>
      </c>
      <c r="M45" s="88">
        <f t="shared" si="10"/>
      </c>
      <c r="N45" s="88">
        <f ca="1" t="shared" si="4"/>
        <v>0</v>
      </c>
      <c r="O45" s="99">
        <f t="shared" si="5"/>
        <v>36.666666666666664</v>
      </c>
      <c r="P45" s="99">
        <f t="shared" si="6"/>
        <v>36.666666666666664</v>
      </c>
      <c r="Q45" s="99">
        <f t="shared" si="7"/>
        <v>16.666666666666668</v>
      </c>
    </row>
    <row r="46" spans="1:17" ht="12.75">
      <c r="A46" s="97">
        <f t="shared" si="11"/>
        <v>18</v>
      </c>
      <c r="B46" s="98">
        <f t="shared" si="8"/>
      </c>
      <c r="C46" s="98"/>
      <c r="E46" s="97">
        <f>IF(B46="","",IF(D45="",E45,B46+SUM(D$28:D45)))</f>
      </c>
      <c r="F46" s="88">
        <f t="shared" si="9"/>
      </c>
      <c r="G46" s="88">
        <f t="shared" si="0"/>
      </c>
      <c r="H46" s="88">
        <f t="shared" si="1"/>
      </c>
      <c r="I46" s="88">
        <f>IF(B46="",IF(B45="","",IF(D45="","",F45-D45)),IF(AND(C45="",D45=""),"",IF(AND(D45="",C45&lt;&gt;""),IF(I45&gt;F45,I45-C45,F45-C45),B$28-B46-SUM(D$28:D45))))</f>
      </c>
      <c r="K46">
        <f t="shared" si="2"/>
      </c>
      <c r="L46" s="88">
        <f ca="1" t="shared" si="3"/>
        <v>0</v>
      </c>
      <c r="M46" s="88">
        <f t="shared" si="10"/>
      </c>
      <c r="N46" s="88">
        <f ca="1" t="shared" si="4"/>
        <v>0</v>
      </c>
      <c r="O46" s="99">
        <f t="shared" si="5"/>
        <v>36.666666666666664</v>
      </c>
      <c r="P46" s="99">
        <f t="shared" si="6"/>
        <v>36.666666666666664</v>
      </c>
      <c r="Q46" s="99">
        <f t="shared" si="7"/>
        <v>16.666666666666668</v>
      </c>
    </row>
    <row r="47" spans="1:17" ht="12.75">
      <c r="A47" s="97">
        <f t="shared" si="11"/>
        <v>19</v>
      </c>
      <c r="B47" s="98">
        <f t="shared" si="8"/>
      </c>
      <c r="C47" s="98"/>
      <c r="E47" s="97">
        <f>IF(B47="","",IF(D46="",E46,B47+SUM(D$28:D46)))</f>
      </c>
      <c r="F47" s="88">
        <f t="shared" si="9"/>
      </c>
      <c r="G47" s="88">
        <f t="shared" si="0"/>
      </c>
      <c r="H47" s="88">
        <f t="shared" si="1"/>
      </c>
      <c r="I47" s="88">
        <f>IF(B47="",IF(B46="","",IF(D46="","",F46-D46)),IF(AND(C46="",D46=""),"",IF(AND(D46="",C46&lt;&gt;""),IF(I46&gt;F46,I46-C46,F46-C46),B$28-B47-SUM(D$28:D46))))</f>
      </c>
      <c r="K47">
        <f t="shared" si="2"/>
      </c>
      <c r="L47" s="88">
        <f ca="1" t="shared" si="3"/>
        <v>0</v>
      </c>
      <c r="M47" s="88">
        <f t="shared" si="10"/>
      </c>
      <c r="N47" s="88">
        <f ca="1" t="shared" si="4"/>
        <v>0</v>
      </c>
      <c r="O47" s="99">
        <f t="shared" si="5"/>
        <v>36.666666666666664</v>
      </c>
      <c r="P47" s="99">
        <f t="shared" si="6"/>
        <v>36.666666666666664</v>
      </c>
      <c r="Q47" s="99">
        <f t="shared" si="7"/>
        <v>16.666666666666668</v>
      </c>
    </row>
    <row r="48" spans="1:17" ht="12.75">
      <c r="A48" s="97">
        <f t="shared" si="11"/>
        <v>20</v>
      </c>
      <c r="B48" s="98">
        <f t="shared" si="8"/>
      </c>
      <c r="C48" s="98"/>
      <c r="E48" s="97">
        <f>IF(B48="","",IF(D47="",E47,B48+SUM(D$28:D47)))</f>
      </c>
      <c r="F48" s="88">
        <f t="shared" si="9"/>
      </c>
      <c r="G48" s="88">
        <f t="shared" si="0"/>
      </c>
      <c r="H48" s="88">
        <f t="shared" si="1"/>
      </c>
      <c r="I48" s="88">
        <f>IF(B48="",IF(B47="","",IF(D47="","",F47-D47)),IF(AND(C47="",D47=""),"",IF(AND(D47="",C47&lt;&gt;""),IF(I47&gt;F47,I47-C47,F47-C47),B$28-B48-SUM(D$28:D47))))</f>
      </c>
      <c r="K48">
        <f t="shared" si="2"/>
      </c>
      <c r="L48" s="88">
        <f ca="1" t="shared" si="3"/>
        <v>0</v>
      </c>
      <c r="M48" s="88">
        <f t="shared" si="10"/>
      </c>
      <c r="N48" s="88">
        <f ca="1" t="shared" si="4"/>
        <v>0</v>
      </c>
      <c r="O48" s="99">
        <f t="shared" si="5"/>
        <v>36.666666666666664</v>
      </c>
      <c r="P48" s="99">
        <f t="shared" si="6"/>
        <v>36.666666666666664</v>
      </c>
      <c r="Q48" s="99">
        <f t="shared" si="7"/>
        <v>16.666666666666668</v>
      </c>
    </row>
    <row r="49" spans="1:17" ht="12.75">
      <c r="A49" s="97">
        <f t="shared" si="11"/>
        <v>21</v>
      </c>
      <c r="B49" s="98">
        <f aca="true" t="shared" si="12" ref="B49:B56">IF(OR(B48="",C48=""),"",IF(D48="",IF(B48-C48&lt;=0,"",B48-C48),IF(B48-D48&lt;=0,"",B48-D48)))</f>
      </c>
      <c r="C49" s="98"/>
      <c r="E49" s="97">
        <f>IF(B49="","",IF(D48="",E48,B49+SUM(D$28:D48)))</f>
      </c>
      <c r="F49" s="88">
        <f aca="true" t="shared" si="13" ref="F49:F56">IF(B49="",IF(B48="","",IF(D48="","",I48)),IF(AND(D48="",C48=""),"",IF(AND(D48="",C48&lt;&gt;""),IF(I48&gt;F48,F48,I48),F48-D48)))</f>
      </c>
      <c r="G49" s="88">
        <f aca="true" t="shared" si="14" ref="G49:G56">F49</f>
      </c>
      <c r="H49" s="88">
        <f aca="true" t="shared" si="15" ref="H49:H56">I49</f>
      </c>
      <c r="I49" s="88">
        <f>IF(B49="",IF(B48="","",IF(D48="","",F48-D48)),IF(AND(C48="",D48=""),"",IF(AND(D48="",C48&lt;&gt;""),IF(I48&gt;F48,I48-C48,F48-C48),B$28-B49-SUM(D$28:D48))))</f>
      </c>
      <c r="K49">
        <f aca="true" t="shared" si="16" ref="K49:K56">IF(F49&lt;I49,I49,F49)</f>
      </c>
      <c r="L49" s="88">
        <f aca="true" ca="1" t="shared" si="17" ref="L49:L56">IF(TREND(OFFSET($K$27,TrendOffset+1,0,SprintsInTrend,1),OFFSET($A$27,TrendOffset+1,0,SprintsInTrend,1),A49)&lt;N49,N49,TREND(OFFSET($K$27,TrendOffset+1,0,SprintsInTrend,1),OFFSET($A$27,TrendOffset+1,0,SprintsInTrend,1),A49))</f>
        <v>0</v>
      </c>
      <c r="M49" s="88">
        <f aca="true" t="shared" si="18" ref="M49:M56">IF(L49=L48,"",L49)</f>
      </c>
      <c r="N49" s="88">
        <f ca="1" t="shared" si="4"/>
        <v>0</v>
      </c>
      <c r="O49" s="99">
        <f aca="true" t="shared" si="19" ref="O49:O56">D$9</f>
        <v>36.666666666666664</v>
      </c>
      <c r="P49" s="99">
        <f aca="true" t="shared" si="20" ref="P49:P56">D$10</f>
        <v>36.666666666666664</v>
      </c>
      <c r="Q49" s="99">
        <f aca="true" t="shared" si="21" ref="Q49:Q56">D$11</f>
        <v>16.666666666666668</v>
      </c>
    </row>
    <row r="50" spans="1:17" ht="12.75">
      <c r="A50" s="97">
        <f t="shared" si="11"/>
        <v>22</v>
      </c>
      <c r="B50" s="98">
        <f t="shared" si="12"/>
      </c>
      <c r="C50" s="98"/>
      <c r="E50" s="97">
        <f>IF(B50="","",IF(D49="",E49,B50+SUM(D$28:D49)))</f>
      </c>
      <c r="F50" s="88">
        <f t="shared" si="13"/>
      </c>
      <c r="G50" s="88">
        <f t="shared" si="14"/>
      </c>
      <c r="H50" s="88">
        <f t="shared" si="15"/>
      </c>
      <c r="I50" s="88">
        <f>IF(B50="",IF(B49="","",IF(D49="","",F49-D49)),IF(AND(C49="",D49=""),"",IF(AND(D49="",C49&lt;&gt;""),IF(I49&gt;F49,I49-C49,F49-C49),B$28-B50-SUM(D$28:D49))))</f>
      </c>
      <c r="K50">
        <f t="shared" si="16"/>
      </c>
      <c r="L50" s="88">
        <f ca="1" t="shared" si="17"/>
        <v>0</v>
      </c>
      <c r="M50" s="88">
        <f t="shared" si="18"/>
      </c>
      <c r="N50" s="88">
        <f ca="1" t="shared" si="4"/>
        <v>0</v>
      </c>
      <c r="O50" s="99">
        <f t="shared" si="19"/>
        <v>36.666666666666664</v>
      </c>
      <c r="P50" s="99">
        <f t="shared" si="20"/>
        <v>36.666666666666664</v>
      </c>
      <c r="Q50" s="99">
        <f t="shared" si="21"/>
        <v>16.666666666666668</v>
      </c>
    </row>
    <row r="51" spans="1:17" ht="12.75">
      <c r="A51" s="97">
        <f t="shared" si="11"/>
        <v>23</v>
      </c>
      <c r="B51" s="98">
        <f t="shared" si="12"/>
      </c>
      <c r="C51" s="98"/>
      <c r="E51" s="97">
        <f>IF(B51="","",IF(D50="",E50,B51+SUM(D$28:D50)))</f>
      </c>
      <c r="F51" s="88">
        <f t="shared" si="13"/>
      </c>
      <c r="G51" s="88">
        <f t="shared" si="14"/>
      </c>
      <c r="H51" s="88">
        <f t="shared" si="15"/>
      </c>
      <c r="I51" s="88">
        <f>IF(B51="",IF(B50="","",IF(D50="","",F50-D50)),IF(AND(C50="",D50=""),"",IF(AND(D50="",C50&lt;&gt;""),IF(I50&gt;F50,I50-C50,F50-C50),B$28-B51-SUM(D$28:D50))))</f>
      </c>
      <c r="K51">
        <f t="shared" si="16"/>
      </c>
      <c r="L51" s="88">
        <f ca="1" t="shared" si="17"/>
        <v>0</v>
      </c>
      <c r="M51" s="88">
        <f t="shared" si="18"/>
      </c>
      <c r="N51" s="88">
        <f ca="1" t="shared" si="4"/>
        <v>0</v>
      </c>
      <c r="O51" s="99">
        <f t="shared" si="19"/>
        <v>36.666666666666664</v>
      </c>
      <c r="P51" s="99">
        <f t="shared" si="20"/>
        <v>36.666666666666664</v>
      </c>
      <c r="Q51" s="99">
        <f t="shared" si="21"/>
        <v>16.666666666666668</v>
      </c>
    </row>
    <row r="52" spans="1:17" ht="12.75">
      <c r="A52" s="97">
        <f t="shared" si="11"/>
        <v>24</v>
      </c>
      <c r="B52" s="98">
        <f t="shared" si="12"/>
      </c>
      <c r="C52" s="98"/>
      <c r="E52" s="97">
        <f>IF(B52="","",IF(D51="",E51,B52+SUM(D$28:D51)))</f>
      </c>
      <c r="F52" s="88">
        <f t="shared" si="13"/>
      </c>
      <c r="G52" s="88">
        <f t="shared" si="14"/>
      </c>
      <c r="H52" s="88">
        <f t="shared" si="15"/>
      </c>
      <c r="I52" s="88">
        <f>IF(B52="",IF(B51="","",IF(D51="","",F51-D51)),IF(AND(C51="",D51=""),"",IF(AND(D51="",C51&lt;&gt;""),IF(I51&gt;F51,I51-C51,F51-C51),B$28-B52-SUM(D$28:D51))))</f>
      </c>
      <c r="K52">
        <f t="shared" si="16"/>
      </c>
      <c r="L52" s="88">
        <f ca="1" t="shared" si="17"/>
        <v>0</v>
      </c>
      <c r="M52" s="88">
        <f t="shared" si="18"/>
      </c>
      <c r="N52" s="88">
        <f ca="1" t="shared" si="4"/>
        <v>0</v>
      </c>
      <c r="O52" s="99">
        <f t="shared" si="19"/>
        <v>36.666666666666664</v>
      </c>
      <c r="P52" s="99">
        <f t="shared" si="20"/>
        <v>36.666666666666664</v>
      </c>
      <c r="Q52" s="99">
        <f t="shared" si="21"/>
        <v>16.666666666666668</v>
      </c>
    </row>
    <row r="53" spans="1:17" ht="12.75">
      <c r="A53" s="97">
        <f t="shared" si="11"/>
        <v>25</v>
      </c>
      <c r="B53" s="98">
        <f t="shared" si="12"/>
      </c>
      <c r="C53" s="98"/>
      <c r="E53" s="97">
        <f>IF(B53="","",IF(D52="",E52,B53+SUM(D$28:D52)))</f>
      </c>
      <c r="F53" s="88">
        <f t="shared" si="13"/>
      </c>
      <c r="G53" s="88">
        <f t="shared" si="14"/>
      </c>
      <c r="H53" s="88">
        <f t="shared" si="15"/>
      </c>
      <c r="I53" s="88">
        <f>IF(B53="",IF(B52="","",IF(D52="","",F52-D52)),IF(AND(C52="",D52=""),"",IF(AND(D52="",C52&lt;&gt;""),IF(I52&gt;F52,I52-C52,F52-C52),B$28-B53-SUM(D$28:D52))))</f>
      </c>
      <c r="K53">
        <f t="shared" si="16"/>
      </c>
      <c r="L53" s="88">
        <f ca="1" t="shared" si="17"/>
        <v>0</v>
      </c>
      <c r="M53" s="88">
        <f t="shared" si="18"/>
      </c>
      <c r="N53" s="88">
        <f ca="1" t="shared" si="4"/>
        <v>0</v>
      </c>
      <c r="O53" s="99">
        <f t="shared" si="19"/>
        <v>36.666666666666664</v>
      </c>
      <c r="P53" s="99">
        <f t="shared" si="20"/>
        <v>36.666666666666664</v>
      </c>
      <c r="Q53" s="99">
        <f t="shared" si="21"/>
        <v>16.666666666666668</v>
      </c>
    </row>
    <row r="54" spans="1:17" ht="12.75">
      <c r="A54" s="97">
        <f t="shared" si="11"/>
        <v>26</v>
      </c>
      <c r="B54" s="98">
        <f t="shared" si="12"/>
      </c>
      <c r="C54" s="98"/>
      <c r="E54" s="97">
        <f>IF(B54="","",IF(D53="",E53,B54+SUM(D$28:D53)))</f>
      </c>
      <c r="F54" s="88">
        <f t="shared" si="13"/>
      </c>
      <c r="G54" s="88">
        <f t="shared" si="14"/>
      </c>
      <c r="H54" s="88">
        <f t="shared" si="15"/>
      </c>
      <c r="I54" s="88">
        <f>IF(B54="",IF(B53="","",IF(D53="","",F53-D53)),IF(AND(C53="",D53=""),"",IF(AND(D53="",C53&lt;&gt;""),IF(I53&gt;F53,I53-C53,F53-C53),B$28-B54-SUM(D$28:D53))))</f>
      </c>
      <c r="K54">
        <f t="shared" si="16"/>
      </c>
      <c r="L54" s="88">
        <f ca="1" t="shared" si="17"/>
        <v>0</v>
      </c>
      <c r="M54" s="88">
        <f t="shared" si="18"/>
      </c>
      <c r="N54" s="88">
        <f ca="1" t="shared" si="4"/>
        <v>0</v>
      </c>
      <c r="O54" s="99">
        <f t="shared" si="19"/>
        <v>36.666666666666664</v>
      </c>
      <c r="P54" s="99">
        <f t="shared" si="20"/>
        <v>36.666666666666664</v>
      </c>
      <c r="Q54" s="99">
        <f t="shared" si="21"/>
        <v>16.666666666666668</v>
      </c>
    </row>
    <row r="55" spans="1:17" ht="12.75">
      <c r="A55" s="97">
        <f t="shared" si="11"/>
        <v>27</v>
      </c>
      <c r="B55" s="98">
        <f t="shared" si="12"/>
      </c>
      <c r="C55" s="98"/>
      <c r="E55" s="97">
        <f>IF(B55="","",IF(D54="",E54,B55+SUM(D$28:D54)))</f>
      </c>
      <c r="F55" s="88">
        <f t="shared" si="13"/>
      </c>
      <c r="G55" s="88">
        <f t="shared" si="14"/>
      </c>
      <c r="H55" s="88">
        <f t="shared" si="15"/>
      </c>
      <c r="I55" s="88">
        <f>IF(B55="",IF(B54="","",IF(D54="","",F54-D54)),IF(AND(C54="",D54=""),"",IF(AND(D54="",C54&lt;&gt;""),IF(I54&gt;F54,I54-C54,F54-C54),B$28-B55-SUM(D$28:D54))))</f>
      </c>
      <c r="K55">
        <f t="shared" si="16"/>
      </c>
      <c r="L55" s="88">
        <f ca="1" t="shared" si="17"/>
        <v>0</v>
      </c>
      <c r="M55" s="88">
        <f t="shared" si="18"/>
      </c>
      <c r="N55" s="88">
        <f ca="1" t="shared" si="4"/>
        <v>0</v>
      </c>
      <c r="O55" s="99">
        <f t="shared" si="19"/>
        <v>36.666666666666664</v>
      </c>
      <c r="P55" s="99">
        <f t="shared" si="20"/>
        <v>36.666666666666664</v>
      </c>
      <c r="Q55" s="99">
        <f t="shared" si="21"/>
        <v>16.666666666666668</v>
      </c>
    </row>
    <row r="56" spans="1:17" ht="12.75">
      <c r="A56" s="97">
        <f t="shared" si="11"/>
        <v>28</v>
      </c>
      <c r="B56" s="98">
        <f t="shared" si="12"/>
      </c>
      <c r="C56" s="98"/>
      <c r="E56" s="97">
        <f>IF(B56="","",IF(D55="",E55,B56+SUM(D$28:D55)))</f>
      </c>
      <c r="F56" s="88">
        <f t="shared" si="13"/>
      </c>
      <c r="G56" s="88">
        <f t="shared" si="14"/>
      </c>
      <c r="H56" s="88">
        <f t="shared" si="15"/>
      </c>
      <c r="I56" s="88">
        <f>IF(B56="",IF(B55="","",IF(D55="","",F55-D55)),IF(AND(C55="",D55=""),"",IF(AND(D55="",C55&lt;&gt;""),IF(I55&gt;F55,I55-C55,F55-C55),B$28-B56-SUM(D$28:D55))))</f>
      </c>
      <c r="K56">
        <f t="shared" si="16"/>
      </c>
      <c r="L56" s="88">
        <f ca="1" t="shared" si="17"/>
        <v>0</v>
      </c>
      <c r="M56" s="88">
        <f t="shared" si="18"/>
      </c>
      <c r="N56" s="88">
        <f ca="1" t="shared" si="4"/>
        <v>0</v>
      </c>
      <c r="O56" s="99">
        <f t="shared" si="19"/>
        <v>36.666666666666664</v>
      </c>
      <c r="P56" s="99">
        <f t="shared" si="20"/>
        <v>36.666666666666664</v>
      </c>
      <c r="Q56" s="99">
        <f t="shared" si="21"/>
        <v>16.666666666666668</v>
      </c>
    </row>
  </sheetData>
  <sheetProtection/>
  <mergeCells count="5">
    <mergeCell ref="A8:B8"/>
    <mergeCell ref="A18:B18"/>
    <mergeCell ref="G27:H27"/>
    <mergeCell ref="O26:Q26"/>
    <mergeCell ref="F26:N26"/>
  </mergeCells>
  <conditionalFormatting sqref="K27:N27 A27:G27 F26 I27 O26:O27 P27:Q27">
    <cfRule type="expression" priority="1" dxfId="1" stopIfTrue="1">
      <formula>$D26="Done"</formula>
    </cfRule>
    <cfRule type="expression" priority="2" dxfId="11" stopIfTrue="1">
      <formula>$D26="Ongoing"</formula>
    </cfRule>
    <cfRule type="expression" priority="3" dxfId="10" stopIfTrue="1">
      <formula>$D26="Removed"</formula>
    </cfRule>
  </conditionalFormatting>
  <printOptions/>
  <pageMargins left="0.75" right="0.75" top="1" bottom="1" header="0.5" footer="0.5"/>
  <pageSetup horizontalDpi="600" verticalDpi="600" orientation="portrait" paperSize="9" r:id="rId4"/>
  <headerFooter alignWithMargins="0">
    <oddHeader>&amp;LClassification: Internal (Restricted Distr.)&amp;CStatus: Draft&amp;RExpiry Date: 2010-05-19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IG999"/>
  <sheetViews>
    <sheetView zoomScalePageLayoutView="0" workbookViewId="0" topLeftCell="A1">
      <selection activeCell="O18" sqref="O18"/>
    </sheetView>
  </sheetViews>
  <sheetFormatPr defaultColWidth="3.8515625" defaultRowHeight="12.75"/>
  <cols>
    <col min="1" max="1" width="4.28125" style="6" customWidth="1"/>
    <col min="2" max="2" width="9.28125" style="6" customWidth="1"/>
    <col min="3" max="3" width="39.7109375" style="6" customWidth="1"/>
    <col min="4" max="4" width="10.28125" style="29" hidden="1" customWidth="1"/>
    <col min="5" max="5" width="13.00390625" style="66" customWidth="1"/>
    <col min="6" max="6" width="17.421875" style="5" customWidth="1"/>
    <col min="7" max="7" width="13.28125" style="5" customWidth="1"/>
    <col min="8" max="8" width="4.421875" style="5" customWidth="1"/>
    <col min="9" max="10" width="4.28125" style="4" customWidth="1"/>
    <col min="11" max="11" width="4.421875" style="4" customWidth="1"/>
    <col min="12" max="12" width="4.140625" style="7" customWidth="1"/>
    <col min="13" max="21" width="3.8515625" style="4" customWidth="1"/>
    <col min="22" max="22" width="14.7109375" style="4" hidden="1" customWidth="1"/>
    <col min="23" max="23" width="3.8515625" style="4" hidden="1" customWidth="1"/>
    <col min="24" max="24" width="19.7109375" style="4" hidden="1" customWidth="1"/>
    <col min="25" max="25" width="3.8515625" style="4" customWidth="1"/>
    <col min="26" max="16384" width="3.8515625" style="4" customWidth="1"/>
  </cols>
  <sheetData>
    <row r="1" spans="1:13" ht="30">
      <c r="A1" s="8" t="s">
        <v>85</v>
      </c>
      <c r="B1" s="8"/>
      <c r="D1" s="9"/>
      <c r="E1" s="78"/>
      <c r="F1" s="76">
        <v>1</v>
      </c>
      <c r="G1" s="10"/>
      <c r="H1" s="11"/>
      <c r="I1" s="11"/>
      <c r="M1" s="37"/>
    </row>
    <row r="2" spans="1:19" s="15" customFormat="1" ht="12" thickBot="1">
      <c r="A2" s="12"/>
      <c r="B2" s="12"/>
      <c r="C2" s="12"/>
      <c r="D2" s="44" t="s">
        <v>2</v>
      </c>
      <c r="E2" s="12"/>
      <c r="F2" s="12"/>
      <c r="G2" s="12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5"/>
    </row>
    <row r="3" spans="1:24" s="15" customFormat="1" ht="33.75">
      <c r="A3" s="187" t="s">
        <v>103</v>
      </c>
      <c r="B3" s="187"/>
      <c r="C3" s="187"/>
      <c r="D3" s="27"/>
      <c r="E3" s="79"/>
      <c r="F3" s="27"/>
      <c r="G3" s="16"/>
      <c r="H3" s="16" t="s">
        <v>3</v>
      </c>
      <c r="I3" s="171">
        <f>LOOKUP(F1,'Release Plan'!A16:A40,'Release Plan'!B16:B28)</f>
        <v>40485</v>
      </c>
      <c r="J3" s="171">
        <f>IF(WEEKDAY(I3+1,2)=6,I3+3,I3+1)</f>
        <v>40486</v>
      </c>
      <c r="K3" s="171">
        <f aca="true" t="shared" si="0" ref="K3:R3">IF(WEEKDAY(J3+1,2)=6,J3+3,J3+1)</f>
        <v>40487</v>
      </c>
      <c r="L3" s="171">
        <f t="shared" si="0"/>
        <v>40490</v>
      </c>
      <c r="M3" s="171">
        <f t="shared" si="0"/>
        <v>40491</v>
      </c>
      <c r="N3" s="171">
        <f t="shared" si="0"/>
        <v>40492</v>
      </c>
      <c r="O3" s="171">
        <f t="shared" si="0"/>
        <v>40493</v>
      </c>
      <c r="P3" s="171">
        <f t="shared" si="0"/>
        <v>40494</v>
      </c>
      <c r="Q3" s="171">
        <f t="shared" si="0"/>
        <v>40497</v>
      </c>
      <c r="R3" s="171">
        <f t="shared" si="0"/>
        <v>40498</v>
      </c>
      <c r="S3" s="63" t="s">
        <v>112</v>
      </c>
      <c r="V3" s="40" t="s">
        <v>140</v>
      </c>
      <c r="X3" s="43" t="s">
        <v>110</v>
      </c>
    </row>
    <row r="4" spans="1:24" s="15" customFormat="1" ht="12.75">
      <c r="A4" s="187"/>
      <c r="B4" s="187"/>
      <c r="C4" s="187"/>
      <c r="D4" s="27"/>
      <c r="E4" s="79"/>
      <c r="F4" s="27"/>
      <c r="G4" s="16"/>
      <c r="H4" s="14" t="s">
        <v>4</v>
      </c>
      <c r="I4" s="17">
        <v>1</v>
      </c>
      <c r="J4" s="17">
        <f aca="true" t="shared" si="1" ref="J4:R4">I4+1</f>
        <v>2</v>
      </c>
      <c r="K4" s="17">
        <f t="shared" si="1"/>
        <v>3</v>
      </c>
      <c r="L4" s="17">
        <f t="shared" si="1"/>
        <v>4</v>
      </c>
      <c r="M4" s="17">
        <f t="shared" si="1"/>
        <v>5</v>
      </c>
      <c r="N4" s="17">
        <f t="shared" si="1"/>
        <v>6</v>
      </c>
      <c r="O4" s="17">
        <f t="shared" si="1"/>
        <v>7</v>
      </c>
      <c r="P4" s="17">
        <f t="shared" si="1"/>
        <v>8</v>
      </c>
      <c r="Q4" s="17">
        <f t="shared" si="1"/>
        <v>9</v>
      </c>
      <c r="R4" s="17">
        <f t="shared" si="1"/>
        <v>10</v>
      </c>
      <c r="S4" s="55"/>
      <c r="V4" s="41" t="s">
        <v>144</v>
      </c>
      <c r="X4" s="59" t="s">
        <v>114</v>
      </c>
    </row>
    <row r="5" spans="1:24" s="15" customFormat="1" ht="12.75">
      <c r="A5" s="187"/>
      <c r="B5" s="187"/>
      <c r="C5" s="187"/>
      <c r="D5" s="27"/>
      <c r="E5" s="79"/>
      <c r="F5" s="27"/>
      <c r="G5" s="16"/>
      <c r="H5" s="83"/>
      <c r="I5" s="84">
        <f>I9</f>
        <v>75</v>
      </c>
      <c r="J5" s="84">
        <f aca="true" t="shared" si="2" ref="J5:R6">J9</f>
        <v>66.66666666666667</v>
      </c>
      <c r="K5" s="84">
        <f t="shared" si="2"/>
        <v>58.33333333333333</v>
      </c>
      <c r="L5" s="84">
        <f t="shared" si="2"/>
        <v>50</v>
      </c>
      <c r="M5" s="84">
        <f t="shared" si="2"/>
        <v>41.666666666666664</v>
      </c>
      <c r="N5" s="84">
        <f t="shared" si="2"/>
        <v>33.33333333333333</v>
      </c>
      <c r="O5" s="84">
        <f t="shared" si="2"/>
        <v>25</v>
      </c>
      <c r="P5" s="84">
        <f t="shared" si="2"/>
        <v>16.666666666666664</v>
      </c>
      <c r="Q5" s="84">
        <f t="shared" si="2"/>
        <v>8.333333333333329</v>
      </c>
      <c r="R5" s="84">
        <f t="shared" si="2"/>
      </c>
      <c r="S5" s="85"/>
      <c r="V5" s="41" t="s">
        <v>145</v>
      </c>
      <c r="X5" s="59" t="s">
        <v>116</v>
      </c>
    </row>
    <row r="6" spans="1:24" s="15" customFormat="1" ht="11.25">
      <c r="A6" s="19" t="s">
        <v>5</v>
      </c>
      <c r="B6" s="19"/>
      <c r="C6" s="20"/>
      <c r="D6" s="14"/>
      <c r="E6" s="14"/>
      <c r="F6" s="14"/>
      <c r="G6" s="14"/>
      <c r="H6" s="86"/>
      <c r="I6" s="84">
        <f>I10</f>
        <v>75.83333333333333</v>
      </c>
      <c r="J6" s="84">
        <f t="shared" si="2"/>
        <v>68.33333333333333</v>
      </c>
      <c r="K6" s="84">
        <f t="shared" si="2"/>
        <v>60.833333333333336</v>
      </c>
      <c r="L6" s="84">
        <f t="shared" si="2"/>
        <v>53.333333333333336</v>
      </c>
      <c r="M6" s="84">
        <f t="shared" si="2"/>
        <v>45.833333333333336</v>
      </c>
      <c r="N6" s="84">
        <f t="shared" si="2"/>
        <v>38.33333333333334</v>
      </c>
      <c r="O6" s="84">
        <f t="shared" si="2"/>
        <v>30.833333333333343</v>
      </c>
      <c r="P6" s="84">
        <f t="shared" si="2"/>
        <v>23.333333333333343</v>
      </c>
      <c r="Q6" s="84">
        <f t="shared" si="2"/>
        <v>15.833333333333343</v>
      </c>
      <c r="R6" s="84">
        <f t="shared" si="2"/>
        <v>8.333333333333343</v>
      </c>
      <c r="S6" s="85"/>
      <c r="V6" s="41" t="s">
        <v>147</v>
      </c>
      <c r="X6" s="59" t="s">
        <v>1</v>
      </c>
    </row>
    <row r="7" spans="1:24" s="15" customFormat="1" ht="11.25" customHeight="1">
      <c r="A7" s="135">
        <v>9</v>
      </c>
      <c r="B7" s="135"/>
      <c r="C7" s="136" t="s">
        <v>129</v>
      </c>
      <c r="D7" s="137"/>
      <c r="E7" s="137"/>
      <c r="F7" s="14"/>
      <c r="G7" s="14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13">
        <v>0</v>
      </c>
      <c r="V7" s="41" t="s">
        <v>148</v>
      </c>
      <c r="X7" s="59" t="s">
        <v>118</v>
      </c>
    </row>
    <row r="8" spans="1:24" s="15" customFormat="1" ht="12.75" hidden="1">
      <c r="A8" s="74"/>
      <c r="B8" s="74"/>
      <c r="C8" s="73" t="s">
        <v>78</v>
      </c>
      <c r="D8" s="77"/>
      <c r="E8" s="80">
        <v>3</v>
      </c>
      <c r="F8" s="14"/>
      <c r="G8" s="73" t="s">
        <v>88</v>
      </c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13"/>
      <c r="V8" s="41" t="s">
        <v>149</v>
      </c>
      <c r="X8" s="60" t="s">
        <v>120</v>
      </c>
    </row>
    <row r="9" spans="1:24" s="15" customFormat="1" ht="12.75" hidden="1">
      <c r="A9" s="170">
        <f>IF(COUNTA(C14:C997)=0,1,COUNTA(C14:C997))</f>
        <v>4</v>
      </c>
      <c r="B9" s="170"/>
      <c r="C9" t="s">
        <v>79</v>
      </c>
      <c r="D9" t="s">
        <v>82</v>
      </c>
      <c r="E9" s="81">
        <f>IF(COUNTIF(I12:R12,"&gt;0")=0,1,COUNTIF(I12:R12,"&gt;0"))</f>
        <v>3</v>
      </c>
      <c r="F9" s="14"/>
      <c r="G9" t="s">
        <v>82</v>
      </c>
      <c r="H9" s="21"/>
      <c r="I9" s="22">
        <f>IF(I13="","",$H12-$H12/($E7-1)*(I13-1))</f>
        <v>75</v>
      </c>
      <c r="J9" s="22">
        <f>IF(J13="","",$H12-$H12/($A7)*(J13-1))</f>
        <v>66.66666666666667</v>
      </c>
      <c r="K9" s="22">
        <f aca="true" t="shared" si="3" ref="K9:R9">IF(K13="","",$H12-$H12/($A7)*(K13-1))</f>
        <v>58.33333333333333</v>
      </c>
      <c r="L9" s="22">
        <f t="shared" si="3"/>
        <v>50</v>
      </c>
      <c r="M9" s="22">
        <f t="shared" si="3"/>
        <v>41.666666666666664</v>
      </c>
      <c r="N9" s="22">
        <f t="shared" si="3"/>
        <v>33.33333333333333</v>
      </c>
      <c r="O9" s="22">
        <f t="shared" si="3"/>
        <v>25</v>
      </c>
      <c r="P9" s="22">
        <f t="shared" si="3"/>
        <v>16.666666666666664</v>
      </c>
      <c r="Q9" s="22">
        <f t="shared" si="3"/>
        <v>8.333333333333329</v>
      </c>
      <c r="R9" s="22">
        <f t="shared" si="3"/>
      </c>
      <c r="S9" s="13"/>
      <c r="V9" s="41" t="s">
        <v>150</v>
      </c>
      <c r="X9" s="60" t="s">
        <v>122</v>
      </c>
    </row>
    <row r="10" spans="1:24" s="15" customFormat="1" ht="13.5" hidden="1" thickBot="1">
      <c r="A10" s="14"/>
      <c r="B10" s="14"/>
      <c r="C10" s="75" t="s">
        <v>80</v>
      </c>
      <c r="D10" t="s">
        <v>83</v>
      </c>
      <c r="E10" s="81"/>
      <c r="F10" s="14"/>
      <c r="G10" t="s">
        <v>83</v>
      </c>
      <c r="H10" s="21"/>
      <c r="I10" s="22">
        <f aca="true" ca="1" t="shared" si="4" ref="I10:R10">IF(TREND(OFFSET($I12,0,$E9-$E11,1,$E11),OFFSET($I11,0,$E9-$E11,1,$E11),I11)&lt;0,"",TREND(OFFSET($I12,0,$E9-$E11,1,$E11),OFFSET($I11,0,$E9-$E11,1,$E11),I11))</f>
        <v>75.83333333333333</v>
      </c>
      <c r="J10" s="22">
        <f ca="1" t="shared" si="4"/>
        <v>68.33333333333333</v>
      </c>
      <c r="K10" s="22">
        <f ca="1" t="shared" si="4"/>
        <v>60.833333333333336</v>
      </c>
      <c r="L10" s="22">
        <f ca="1" t="shared" si="4"/>
        <v>53.333333333333336</v>
      </c>
      <c r="M10" s="22">
        <f ca="1" t="shared" si="4"/>
        <v>45.833333333333336</v>
      </c>
      <c r="N10" s="22">
        <f ca="1" t="shared" si="4"/>
        <v>38.33333333333334</v>
      </c>
      <c r="O10" s="22">
        <f ca="1" t="shared" si="4"/>
        <v>30.833333333333343</v>
      </c>
      <c r="P10" s="22">
        <f ca="1" t="shared" si="4"/>
        <v>23.333333333333343</v>
      </c>
      <c r="Q10" s="22">
        <f ca="1" t="shared" si="4"/>
        <v>15.833333333333343</v>
      </c>
      <c r="R10" s="22">
        <f ca="1" t="shared" si="4"/>
        <v>8.333333333333343</v>
      </c>
      <c r="S10" s="13"/>
      <c r="V10" s="42" t="s">
        <v>146</v>
      </c>
      <c r="X10" s="60" t="s">
        <v>124</v>
      </c>
    </row>
    <row r="11" spans="1:24" s="15" customFormat="1" ht="12.75" hidden="1">
      <c r="A11" s="14"/>
      <c r="B11" s="14"/>
      <c r="C11" s="75" t="s">
        <v>81</v>
      </c>
      <c r="D11" t="s">
        <v>84</v>
      </c>
      <c r="E11" s="81">
        <f>IF(DoneDays&gt;E8,E8,DoneDays)</f>
        <v>3</v>
      </c>
      <c r="F11" s="14"/>
      <c r="G11" t="s">
        <v>84</v>
      </c>
      <c r="H11" s="21"/>
      <c r="I11" s="22">
        <v>1</v>
      </c>
      <c r="J11" s="22">
        <v>2</v>
      </c>
      <c r="K11" s="22">
        <v>3</v>
      </c>
      <c r="L11" s="22">
        <v>4</v>
      </c>
      <c r="M11" s="22">
        <v>5</v>
      </c>
      <c r="N11" s="22">
        <v>6</v>
      </c>
      <c r="O11" s="22">
        <v>7</v>
      </c>
      <c r="P11" s="22">
        <v>8</v>
      </c>
      <c r="Q11" s="22">
        <v>9</v>
      </c>
      <c r="R11" s="22">
        <v>10</v>
      </c>
      <c r="S11" s="13"/>
      <c r="X11" s="60" t="s">
        <v>125</v>
      </c>
    </row>
    <row r="12" spans="1:24" s="15" customFormat="1" ht="12.75">
      <c r="A12" s="18" t="s">
        <v>102</v>
      </c>
      <c r="B12" s="18" t="s">
        <v>109</v>
      </c>
      <c r="C12" s="14" t="s">
        <v>139</v>
      </c>
      <c r="D12" s="14" t="s">
        <v>111</v>
      </c>
      <c r="E12" s="23" t="s">
        <v>130</v>
      </c>
      <c r="F12" s="14" t="s">
        <v>760</v>
      </c>
      <c r="G12" s="14" t="s">
        <v>140</v>
      </c>
      <c r="H12" s="170">
        <f ca="1">SUM(OFFSET(H13,1,0,TaskRowCount,1))</f>
        <v>75</v>
      </c>
      <c r="I12" s="22">
        <f aca="true" ca="1" t="shared" si="5" ref="I12:R12">IF(AND(SUM(OFFSET(I13,1,0,TaskRowCount,1))=0),"",SUM(OFFSET(I13,1,0,TaskRowCount,1)))</f>
        <v>75</v>
      </c>
      <c r="J12" s="22">
        <f ca="1" t="shared" si="5"/>
        <v>70</v>
      </c>
      <c r="K12" s="22">
        <f ca="1" t="shared" si="5"/>
        <v>60</v>
      </c>
      <c r="L12" s="22">
        <f ca="1" t="shared" si="5"/>
      </c>
      <c r="M12" s="22">
        <f ca="1" t="shared" si="5"/>
      </c>
      <c r="N12" s="22">
        <f ca="1" t="shared" si="5"/>
      </c>
      <c r="O12" s="22">
        <f ca="1" t="shared" si="5"/>
      </c>
      <c r="P12" s="22">
        <f ca="1" t="shared" si="5"/>
      </c>
      <c r="Q12" s="22">
        <f ca="1" t="shared" si="5"/>
      </c>
      <c r="R12" s="22">
        <f ca="1" t="shared" si="5"/>
      </c>
      <c r="S12" s="22">
        <f>SUBTOTAL(9,S13:S82)</f>
        <v>0</v>
      </c>
      <c r="X12" s="60" t="s">
        <v>86</v>
      </c>
    </row>
    <row r="13" spans="1:24" s="24" customFormat="1" ht="13.5" thickBot="1">
      <c r="A13" s="25"/>
      <c r="B13" s="25"/>
      <c r="C13" s="26"/>
      <c r="D13" s="26"/>
      <c r="E13" s="82"/>
      <c r="F13" s="26"/>
      <c r="G13" s="26"/>
      <c r="H13" s="26" t="s">
        <v>87</v>
      </c>
      <c r="I13" s="26">
        <v>1</v>
      </c>
      <c r="J13" s="26">
        <f>IF($A$7&gt;I13,I13+1,"")</f>
        <v>2</v>
      </c>
      <c r="K13" s="26">
        <f aca="true" t="shared" si="6" ref="K13:R13">IF($A$7&gt;J13,J13+1,"")</f>
        <v>3</v>
      </c>
      <c r="L13" s="26">
        <f t="shared" si="6"/>
        <v>4</v>
      </c>
      <c r="M13" s="26">
        <f t="shared" si="6"/>
        <v>5</v>
      </c>
      <c r="N13" s="26">
        <f t="shared" si="6"/>
        <v>6</v>
      </c>
      <c r="O13" s="26">
        <f t="shared" si="6"/>
        <v>7</v>
      </c>
      <c r="P13" s="26">
        <f t="shared" si="6"/>
        <v>8</v>
      </c>
      <c r="Q13" s="26">
        <f t="shared" si="6"/>
        <v>9</v>
      </c>
      <c r="R13" s="26">
        <f t="shared" si="6"/>
      </c>
      <c r="S13" s="26"/>
      <c r="X13" s="54" t="s">
        <v>89</v>
      </c>
    </row>
    <row r="14" spans="1:22" s="24" customFormat="1" ht="12.75">
      <c r="A14" s="61"/>
      <c r="B14" s="61"/>
      <c r="C14" s="72" t="s">
        <v>756</v>
      </c>
      <c r="D14" s="61"/>
      <c r="E14" s="67" t="s">
        <v>118</v>
      </c>
      <c r="F14" s="61"/>
      <c r="G14" s="61" t="s">
        <v>150</v>
      </c>
      <c r="H14" s="5">
        <v>10</v>
      </c>
      <c r="I14" s="5">
        <v>10</v>
      </c>
      <c r="J14" s="5">
        <v>5</v>
      </c>
      <c r="K14" s="5">
        <v>0</v>
      </c>
      <c r="L14" s="5"/>
      <c r="M14" s="5"/>
      <c r="N14" s="5"/>
      <c r="O14" s="5"/>
      <c r="P14" s="5"/>
      <c r="Q14" s="5"/>
      <c r="R14" s="5"/>
      <c r="S14" s="5"/>
      <c r="T14" s="58"/>
      <c r="U14" s="58"/>
      <c r="V14" s="58"/>
    </row>
    <row r="15" spans="1:22" s="24" customFormat="1" ht="12.75">
      <c r="A15" s="61"/>
      <c r="B15" s="61"/>
      <c r="C15" s="72" t="s">
        <v>757</v>
      </c>
      <c r="D15" s="61"/>
      <c r="E15" s="67"/>
      <c r="F15" s="61"/>
      <c r="G15" s="61" t="s">
        <v>145</v>
      </c>
      <c r="H15" s="5">
        <v>20</v>
      </c>
      <c r="I15" s="5">
        <v>20</v>
      </c>
      <c r="J15" s="5">
        <v>20</v>
      </c>
      <c r="K15" s="5">
        <v>15</v>
      </c>
      <c r="L15" s="5"/>
      <c r="M15" s="5"/>
      <c r="N15" s="5"/>
      <c r="O15" s="5"/>
      <c r="P15" s="5"/>
      <c r="Q15" s="5"/>
      <c r="R15" s="5"/>
      <c r="S15" s="5"/>
      <c r="T15" s="58"/>
      <c r="U15" s="58"/>
      <c r="V15" s="58"/>
    </row>
    <row r="16" spans="1:22" s="24" customFormat="1" ht="12.75">
      <c r="A16" s="61"/>
      <c r="B16" s="61"/>
      <c r="C16" s="72" t="s">
        <v>758</v>
      </c>
      <c r="D16" s="61"/>
      <c r="E16" s="67"/>
      <c r="F16" s="61"/>
      <c r="G16" s="61" t="s">
        <v>144</v>
      </c>
      <c r="H16" s="5">
        <v>15</v>
      </c>
      <c r="I16" s="5">
        <v>15</v>
      </c>
      <c r="J16" s="5">
        <v>15</v>
      </c>
      <c r="K16" s="5">
        <v>15</v>
      </c>
      <c r="L16" s="5"/>
      <c r="M16" s="5"/>
      <c r="N16" s="5"/>
      <c r="O16" s="5"/>
      <c r="P16" s="5"/>
      <c r="Q16" s="5"/>
      <c r="R16" s="5"/>
      <c r="S16" s="5"/>
      <c r="T16" s="58"/>
      <c r="U16" s="58"/>
      <c r="V16" s="58"/>
    </row>
    <row r="17" spans="1:22" s="24" customFormat="1" ht="12.75">
      <c r="A17" s="61"/>
      <c r="B17" s="61"/>
      <c r="C17" s="72" t="s">
        <v>759</v>
      </c>
      <c r="D17" s="61"/>
      <c r="E17" s="67"/>
      <c r="F17" s="61"/>
      <c r="G17" s="61" t="s">
        <v>144</v>
      </c>
      <c r="H17" s="5">
        <v>30</v>
      </c>
      <c r="I17" s="5">
        <v>30</v>
      </c>
      <c r="J17" s="5">
        <v>30</v>
      </c>
      <c r="K17" s="5">
        <v>30</v>
      </c>
      <c r="L17" s="5"/>
      <c r="M17" s="5"/>
      <c r="N17" s="5"/>
      <c r="O17" s="5"/>
      <c r="P17" s="5"/>
      <c r="Q17" s="5"/>
      <c r="R17" s="5"/>
      <c r="S17" s="5"/>
      <c r="T17" s="58"/>
      <c r="U17" s="58"/>
      <c r="V17" s="58"/>
    </row>
    <row r="18" spans="1:224" s="36" customFormat="1" ht="12.75">
      <c r="A18" s="61"/>
      <c r="B18" s="61"/>
      <c r="C18" s="61"/>
      <c r="D18" s="61"/>
      <c r="E18" s="67"/>
      <c r="F18" s="61"/>
      <c r="G18" s="6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8"/>
      <c r="U18" s="58"/>
      <c r="V18" s="58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</row>
    <row r="19" spans="1:224" ht="12.75">
      <c r="A19" s="61"/>
      <c r="B19" s="61"/>
      <c r="C19" s="61"/>
      <c r="D19" s="61"/>
      <c r="E19" s="67"/>
      <c r="F19" s="61"/>
      <c r="G19" s="6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8"/>
      <c r="U19" s="58"/>
      <c r="V19" s="58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</row>
    <row r="20" spans="1:224" ht="12.75">
      <c r="A20" s="61"/>
      <c r="B20" s="61"/>
      <c r="C20" s="61"/>
      <c r="D20" s="61"/>
      <c r="E20" s="67"/>
      <c r="F20" s="61"/>
      <c r="G20" s="6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8"/>
      <c r="U20" s="58"/>
      <c r="V20" s="58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</row>
    <row r="21" spans="1:224" ht="12.75">
      <c r="A21" s="61"/>
      <c r="B21" s="61"/>
      <c r="C21" s="61"/>
      <c r="D21" s="61"/>
      <c r="E21" s="67"/>
      <c r="F21" s="61"/>
      <c r="G21" s="6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8"/>
      <c r="U21" s="58"/>
      <c r="V21" s="58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</row>
    <row r="22" spans="1:22" s="24" customFormat="1" ht="12.75">
      <c r="A22" s="61"/>
      <c r="B22" s="61"/>
      <c r="C22" s="61"/>
      <c r="D22" s="61"/>
      <c r="E22" s="67"/>
      <c r="F22" s="61"/>
      <c r="G22" s="6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8"/>
      <c r="U22" s="58"/>
      <c r="V22" s="58"/>
    </row>
    <row r="23" spans="1:22" s="24" customFormat="1" ht="12.75">
      <c r="A23" s="61"/>
      <c r="B23" s="61"/>
      <c r="C23" s="61"/>
      <c r="D23" s="61"/>
      <c r="E23" s="67"/>
      <c r="F23" s="61"/>
      <c r="G23" s="6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8"/>
      <c r="U23" s="58"/>
      <c r="V23" s="58"/>
    </row>
    <row r="24" spans="1:22" s="24" customFormat="1" ht="12.75">
      <c r="A24" s="61"/>
      <c r="B24" s="61"/>
      <c r="C24" s="61"/>
      <c r="D24" s="61"/>
      <c r="E24" s="67"/>
      <c r="F24" s="61"/>
      <c r="G24" s="6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8"/>
      <c r="U24" s="58"/>
      <c r="V24" s="58"/>
    </row>
    <row r="25" spans="1:22" s="24" customFormat="1" ht="12.75">
      <c r="A25" s="61"/>
      <c r="B25" s="61"/>
      <c r="C25" s="61"/>
      <c r="D25" s="61"/>
      <c r="E25" s="67"/>
      <c r="F25" s="61"/>
      <c r="G25" s="6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8"/>
      <c r="U25" s="58"/>
      <c r="V25" s="58"/>
    </row>
    <row r="26" spans="1:22" s="24" customFormat="1" ht="12.75">
      <c r="A26" s="61"/>
      <c r="B26" s="61"/>
      <c r="C26" s="61"/>
      <c r="D26" s="61"/>
      <c r="E26" s="67"/>
      <c r="F26" s="61"/>
      <c r="G26" s="6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8"/>
      <c r="U26" s="58"/>
      <c r="V26" s="58"/>
    </row>
    <row r="27" spans="1:22" s="24" customFormat="1" ht="12.75">
      <c r="A27" s="61"/>
      <c r="B27" s="61"/>
      <c r="C27" s="61"/>
      <c r="D27" s="61"/>
      <c r="E27" s="67"/>
      <c r="F27" s="61"/>
      <c r="G27" s="6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8"/>
      <c r="U27" s="58"/>
      <c r="V27" s="58"/>
    </row>
    <row r="28" spans="1:22" s="24" customFormat="1" ht="12.75">
      <c r="A28" s="61"/>
      <c r="B28" s="61"/>
      <c r="C28" s="61"/>
      <c r="D28" s="61"/>
      <c r="E28" s="67"/>
      <c r="F28" s="61"/>
      <c r="G28" s="6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8"/>
      <c r="U28" s="58"/>
      <c r="V28" s="58"/>
    </row>
    <row r="29" spans="1:22" s="24" customFormat="1" ht="12.75">
      <c r="A29" s="61"/>
      <c r="B29" s="61"/>
      <c r="C29" s="61"/>
      <c r="D29" s="61"/>
      <c r="E29" s="67"/>
      <c r="F29" s="61"/>
      <c r="G29" s="6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8"/>
      <c r="U29" s="58"/>
      <c r="V29" s="58"/>
    </row>
    <row r="30" spans="1:22" s="24" customFormat="1" ht="12.75">
      <c r="A30" s="61"/>
      <c r="B30" s="61"/>
      <c r="C30" s="61"/>
      <c r="D30" s="61"/>
      <c r="E30" s="67"/>
      <c r="F30" s="61"/>
      <c r="G30" s="6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8"/>
      <c r="U30" s="58"/>
      <c r="V30" s="58"/>
    </row>
    <row r="31" spans="1:22" s="24" customFormat="1" ht="12.75">
      <c r="A31" s="61"/>
      <c r="B31" s="61"/>
      <c r="C31" s="61"/>
      <c r="D31" s="61"/>
      <c r="E31" s="67"/>
      <c r="F31" s="61"/>
      <c r="G31" s="6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8"/>
      <c r="U31" s="58"/>
      <c r="V31" s="58"/>
    </row>
    <row r="32" spans="1:241" s="58" customFormat="1" ht="12.75">
      <c r="A32" s="61"/>
      <c r="B32" s="61"/>
      <c r="C32" s="61"/>
      <c r="D32" s="61"/>
      <c r="E32" s="67"/>
      <c r="F32" s="61"/>
      <c r="G32" s="6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</row>
    <row r="33" spans="1:241" s="58" customFormat="1" ht="12.75">
      <c r="A33" s="61"/>
      <c r="B33" s="61"/>
      <c r="C33" s="61"/>
      <c r="D33" s="61"/>
      <c r="E33" s="67"/>
      <c r="F33" s="61"/>
      <c r="G33" s="6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</row>
    <row r="34" spans="1:241" s="58" customFormat="1" ht="12.75">
      <c r="A34" s="61"/>
      <c r="B34" s="61"/>
      <c r="C34" s="61"/>
      <c r="D34" s="61"/>
      <c r="E34" s="67"/>
      <c r="F34" s="61"/>
      <c r="G34" s="6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</row>
    <row r="35" spans="1:241" s="58" customFormat="1" ht="12.75">
      <c r="A35" s="61"/>
      <c r="B35" s="61"/>
      <c r="C35" s="61"/>
      <c r="D35" s="61"/>
      <c r="E35" s="67"/>
      <c r="F35" s="61"/>
      <c r="G35" s="6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</row>
    <row r="36" spans="1:241" s="58" customFormat="1" ht="12.75">
      <c r="A36" s="61"/>
      <c r="B36" s="61"/>
      <c r="C36" s="61"/>
      <c r="D36" s="61"/>
      <c r="E36" s="67"/>
      <c r="F36" s="61"/>
      <c r="G36" s="6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</row>
    <row r="37" spans="1:19" ht="11.25">
      <c r="A37" s="61"/>
      <c r="B37" s="61"/>
      <c r="C37" s="61"/>
      <c r="D37" s="61"/>
      <c r="E37" s="67"/>
      <c r="F37" s="61"/>
      <c r="G37" s="6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1.25">
      <c r="A38" s="61"/>
      <c r="B38" s="61"/>
      <c r="C38" s="61"/>
      <c r="D38" s="61"/>
      <c r="E38" s="67"/>
      <c r="F38" s="61"/>
      <c r="G38" s="6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1.25">
      <c r="A39" s="61"/>
      <c r="B39" s="61"/>
      <c r="C39" s="61"/>
      <c r="D39" s="61"/>
      <c r="E39" s="67"/>
      <c r="F39" s="61"/>
      <c r="G39" s="6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1.25">
      <c r="A40" s="61"/>
      <c r="B40" s="61"/>
      <c r="C40" s="61"/>
      <c r="D40" s="61"/>
      <c r="E40" s="67"/>
      <c r="F40" s="61"/>
      <c r="G40" s="6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1.25">
      <c r="A41" s="61"/>
      <c r="B41" s="61"/>
      <c r="C41" s="61"/>
      <c r="D41" s="61"/>
      <c r="E41" s="67"/>
      <c r="F41" s="61"/>
      <c r="G41" s="6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8" customFormat="1" ht="11.25">
      <c r="A42" s="61"/>
      <c r="B42" s="61"/>
      <c r="C42" s="61"/>
      <c r="D42" s="61"/>
      <c r="E42" s="67"/>
      <c r="F42" s="61"/>
      <c r="G42" s="6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1.25">
      <c r="A43" s="61"/>
      <c r="B43" s="61"/>
      <c r="C43" s="61"/>
      <c r="D43" s="61"/>
      <c r="E43" s="67"/>
      <c r="F43" s="61"/>
      <c r="G43" s="6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1.25">
      <c r="A44" s="61"/>
      <c r="B44" s="61"/>
      <c r="C44" s="61"/>
      <c r="D44" s="61"/>
      <c r="E44" s="67"/>
      <c r="F44" s="61"/>
      <c r="G44" s="6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1.25">
      <c r="A45" s="61"/>
      <c r="B45" s="61"/>
      <c r="C45" s="61"/>
      <c r="D45" s="61"/>
      <c r="E45" s="67"/>
      <c r="F45" s="61"/>
      <c r="G45" s="6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1.25">
      <c r="A46" s="61"/>
      <c r="B46" s="61"/>
      <c r="C46" s="61"/>
      <c r="D46" s="61"/>
      <c r="E46" s="67"/>
      <c r="F46" s="61"/>
      <c r="G46" s="6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1.25">
      <c r="A47" s="61"/>
      <c r="B47" s="61"/>
      <c r="C47" s="61"/>
      <c r="D47" s="61"/>
      <c r="E47" s="67"/>
      <c r="F47" s="61"/>
      <c r="G47" s="6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1.25">
      <c r="A48" s="61"/>
      <c r="B48" s="61"/>
      <c r="C48" s="61"/>
      <c r="D48" s="61"/>
      <c r="E48" s="67"/>
      <c r="F48" s="61"/>
      <c r="G48" s="6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1.25">
      <c r="A49" s="61"/>
      <c r="B49" s="61"/>
      <c r="C49" s="61"/>
      <c r="D49" s="61"/>
      <c r="E49" s="67"/>
      <c r="F49" s="61"/>
      <c r="G49" s="6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1.25">
      <c r="A50" s="61"/>
      <c r="B50" s="61"/>
      <c r="C50" s="61"/>
      <c r="D50" s="61"/>
      <c r="E50" s="67"/>
      <c r="F50" s="61"/>
      <c r="G50" s="6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1.25">
      <c r="A51" s="61"/>
      <c r="B51" s="61"/>
      <c r="C51" s="61"/>
      <c r="D51" s="61"/>
      <c r="E51" s="67"/>
      <c r="F51" s="61"/>
      <c r="G51" s="6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s="68" customFormat="1" ht="11.25">
      <c r="A52" s="61"/>
      <c r="B52" s="61"/>
      <c r="C52" s="61"/>
      <c r="D52" s="61"/>
      <c r="E52" s="67"/>
      <c r="F52" s="61"/>
      <c r="G52" s="6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1.25">
      <c r="A53" s="61"/>
      <c r="B53" s="61"/>
      <c r="C53" s="61"/>
      <c r="D53" s="61"/>
      <c r="E53" s="67"/>
      <c r="F53" s="61"/>
      <c r="G53" s="6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1.25">
      <c r="A54" s="61"/>
      <c r="B54" s="61"/>
      <c r="C54" s="61"/>
      <c r="D54" s="61"/>
      <c r="E54" s="67"/>
      <c r="F54" s="61"/>
      <c r="G54" s="6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1.25">
      <c r="A55" s="61"/>
      <c r="B55" s="61"/>
      <c r="C55" s="61"/>
      <c r="D55" s="61"/>
      <c r="E55" s="67"/>
      <c r="F55" s="61"/>
      <c r="G55" s="6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1.25">
      <c r="A56" s="61"/>
      <c r="B56" s="61"/>
      <c r="C56" s="61"/>
      <c r="D56" s="61"/>
      <c r="E56" s="67"/>
      <c r="F56" s="61"/>
      <c r="G56" s="6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1.25">
      <c r="A57" s="61"/>
      <c r="B57" s="61"/>
      <c r="C57" s="61"/>
      <c r="D57" s="61"/>
      <c r="E57" s="67"/>
      <c r="F57" s="61"/>
      <c r="G57" s="6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1.25">
      <c r="A58" s="61"/>
      <c r="B58" s="61"/>
      <c r="C58" s="61"/>
      <c r="D58" s="61"/>
      <c r="E58" s="67"/>
      <c r="F58" s="61"/>
      <c r="G58" s="6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1.25">
      <c r="A59" s="61"/>
      <c r="B59" s="61"/>
      <c r="C59" s="61"/>
      <c r="D59" s="61"/>
      <c r="E59" s="67"/>
      <c r="F59" s="61"/>
      <c r="G59" s="6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1.25">
      <c r="A60" s="61"/>
      <c r="B60" s="61"/>
      <c r="C60" s="61"/>
      <c r="D60" s="61"/>
      <c r="E60" s="67"/>
      <c r="F60" s="61"/>
      <c r="G60" s="6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1.25">
      <c r="A61" s="61"/>
      <c r="B61" s="61"/>
      <c r="C61" s="61"/>
      <c r="D61" s="61"/>
      <c r="E61" s="67"/>
      <c r="F61" s="61"/>
      <c r="G61" s="6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1.25">
      <c r="A62" s="61"/>
      <c r="B62" s="61"/>
      <c r="C62" s="61"/>
      <c r="D62" s="61"/>
      <c r="E62" s="67"/>
      <c r="F62" s="61"/>
      <c r="G62" s="6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1.25">
      <c r="A63" s="61"/>
      <c r="B63" s="61"/>
      <c r="C63" s="61"/>
      <c r="D63" s="61"/>
      <c r="E63" s="67"/>
      <c r="F63" s="61"/>
      <c r="G63" s="6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1.25">
      <c r="A64" s="61"/>
      <c r="B64" s="61"/>
      <c r="C64" s="61"/>
      <c r="D64" s="61"/>
      <c r="E64" s="67"/>
      <c r="F64" s="61"/>
      <c r="G64" s="6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1.25">
      <c r="A65" s="61"/>
      <c r="B65" s="61"/>
      <c r="C65" s="61"/>
      <c r="D65" s="61"/>
      <c r="E65" s="67"/>
      <c r="F65" s="61"/>
      <c r="G65" s="6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22" s="24" customFormat="1" ht="12.75">
      <c r="A66" s="61"/>
      <c r="B66" s="61"/>
      <c r="C66" s="61"/>
      <c r="D66" s="61"/>
      <c r="E66" s="67"/>
      <c r="F66" s="61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8"/>
      <c r="U66" s="58"/>
      <c r="V66" s="58"/>
    </row>
    <row r="67" spans="1:19" ht="11.25">
      <c r="A67" s="61"/>
      <c r="B67" s="61"/>
      <c r="C67" s="61"/>
      <c r="D67" s="61"/>
      <c r="E67" s="67"/>
      <c r="F67" s="61"/>
      <c r="G67" s="6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1.25">
      <c r="A68" s="61"/>
      <c r="B68" s="61"/>
      <c r="C68" s="61"/>
      <c r="D68" s="61"/>
      <c r="E68" s="67"/>
      <c r="F68" s="61"/>
      <c r="G68" s="6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224" s="38" customFormat="1" ht="12.75">
      <c r="A69" s="61"/>
      <c r="B69" s="61"/>
      <c r="C69" s="61"/>
      <c r="D69" s="61"/>
      <c r="E69" s="67"/>
      <c r="F69" s="61"/>
      <c r="G69" s="6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8"/>
      <c r="U69" s="58"/>
      <c r="V69" s="58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</row>
    <row r="70" spans="1:224" ht="12.75">
      <c r="A70" s="61"/>
      <c r="B70" s="61"/>
      <c r="C70" s="61"/>
      <c r="D70" s="61"/>
      <c r="E70" s="67"/>
      <c r="F70" s="61"/>
      <c r="G70" s="6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8"/>
      <c r="U70" s="58"/>
      <c r="V70" s="58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</row>
    <row r="71" spans="1:19" ht="11.25">
      <c r="A71" s="61"/>
      <c r="B71" s="61"/>
      <c r="C71" s="61"/>
      <c r="D71" s="61"/>
      <c r="E71" s="67"/>
      <c r="F71" s="61"/>
      <c r="G71" s="6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1.25">
      <c r="A72" s="61"/>
      <c r="B72" s="61"/>
      <c r="C72" s="61"/>
      <c r="D72" s="61"/>
      <c r="E72" s="67"/>
      <c r="F72" s="61"/>
      <c r="G72" s="6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24" s="52" customFormat="1" ht="12.75">
      <c r="A73" s="61"/>
      <c r="B73" s="61"/>
      <c r="C73" s="61"/>
      <c r="D73" s="61"/>
      <c r="E73" s="67"/>
      <c r="F73" s="61"/>
      <c r="G73" s="6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8"/>
      <c r="U73" s="58"/>
      <c r="V73" s="58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</row>
    <row r="74" spans="1:19" ht="11.25">
      <c r="A74" s="61"/>
      <c r="B74" s="61"/>
      <c r="C74" s="61"/>
      <c r="D74" s="61"/>
      <c r="E74" s="67"/>
      <c r="F74" s="61"/>
      <c r="G74" s="6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1.25">
      <c r="A75" s="61"/>
      <c r="B75" s="61"/>
      <c r="C75" s="61"/>
      <c r="D75" s="61"/>
      <c r="E75" s="67"/>
      <c r="F75" s="61"/>
      <c r="G75" s="6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1.25">
      <c r="A76" s="61"/>
      <c r="B76" s="61"/>
      <c r="C76" s="61"/>
      <c r="D76" s="61"/>
      <c r="E76" s="67"/>
      <c r="F76" s="61"/>
      <c r="G76" s="6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1.25">
      <c r="A77" s="61"/>
      <c r="B77" s="61"/>
      <c r="C77" s="61"/>
      <c r="D77" s="61"/>
      <c r="E77" s="67"/>
      <c r="F77" s="61"/>
      <c r="G77" s="6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1.25">
      <c r="A78" s="61"/>
      <c r="B78" s="61"/>
      <c r="C78" s="61"/>
      <c r="D78" s="61"/>
      <c r="E78" s="67"/>
      <c r="F78" s="61"/>
      <c r="G78" s="6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1.25">
      <c r="A79" s="61"/>
      <c r="B79" s="61"/>
      <c r="C79" s="61"/>
      <c r="D79" s="61"/>
      <c r="E79" s="67"/>
      <c r="F79" s="61"/>
      <c r="G79" s="6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1.25">
      <c r="A80" s="61"/>
      <c r="B80" s="61"/>
      <c r="C80" s="61"/>
      <c r="D80" s="61"/>
      <c r="E80" s="67"/>
      <c r="F80" s="61"/>
      <c r="G80" s="6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1.25">
      <c r="A81" s="61"/>
      <c r="B81" s="61"/>
      <c r="C81" s="61"/>
      <c r="D81" s="61"/>
      <c r="E81" s="67"/>
      <c r="F81" s="61"/>
      <c r="G81" s="6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1.25">
      <c r="A82" s="61"/>
      <c r="B82" s="61"/>
      <c r="C82" s="61"/>
      <c r="D82" s="61"/>
      <c r="E82" s="67"/>
      <c r="F82" s="61"/>
      <c r="G82" s="6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1.25">
      <c r="A83" s="61"/>
      <c r="B83" s="61"/>
      <c r="C83" s="61"/>
      <c r="D83" s="61"/>
      <c r="E83" s="67"/>
      <c r="F83" s="61"/>
      <c r="G83" s="6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1.25">
      <c r="A84" s="61"/>
      <c r="B84" s="61"/>
      <c r="C84" s="61"/>
      <c r="D84" s="61"/>
      <c r="E84" s="67"/>
      <c r="F84" s="61"/>
      <c r="G84" s="6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1.25">
      <c r="A85" s="61"/>
      <c r="B85" s="61"/>
      <c r="C85" s="61"/>
      <c r="D85" s="61"/>
      <c r="E85" s="67"/>
      <c r="F85" s="61"/>
      <c r="G85" s="6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1.25">
      <c r="A86" s="61"/>
      <c r="B86" s="61"/>
      <c r="C86" s="61"/>
      <c r="D86" s="61"/>
      <c r="E86" s="67"/>
      <c r="F86" s="61"/>
      <c r="G86" s="6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1.25">
      <c r="A87" s="61"/>
      <c r="B87" s="61"/>
      <c r="C87" s="61"/>
      <c r="D87" s="61"/>
      <c r="E87" s="67"/>
      <c r="F87" s="61"/>
      <c r="G87" s="6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1.25">
      <c r="A88" s="61"/>
      <c r="B88" s="61"/>
      <c r="C88" s="61"/>
      <c r="D88" s="61"/>
      <c r="E88" s="67"/>
      <c r="F88" s="61"/>
      <c r="G88" s="6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1.25">
      <c r="A89" s="61"/>
      <c r="B89" s="61"/>
      <c r="C89" s="61"/>
      <c r="D89" s="61"/>
      <c r="E89" s="67"/>
      <c r="F89" s="61"/>
      <c r="G89" s="6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1.25">
      <c r="A90" s="61"/>
      <c r="B90" s="61"/>
      <c r="C90" s="61"/>
      <c r="D90" s="61"/>
      <c r="E90" s="67"/>
      <c r="F90" s="61"/>
      <c r="G90" s="6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1.25">
      <c r="A91" s="61"/>
      <c r="B91" s="61"/>
      <c r="C91" s="61"/>
      <c r="D91" s="61"/>
      <c r="E91" s="67"/>
      <c r="F91" s="61"/>
      <c r="G91" s="6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1.25">
      <c r="A92" s="61"/>
      <c r="B92" s="61"/>
      <c r="C92" s="61"/>
      <c r="D92" s="61"/>
      <c r="E92" s="67"/>
      <c r="F92" s="61"/>
      <c r="G92" s="6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1.25">
      <c r="A93" s="61"/>
      <c r="B93" s="61"/>
      <c r="C93" s="61"/>
      <c r="D93" s="61"/>
      <c r="E93" s="67"/>
      <c r="F93" s="61"/>
      <c r="G93" s="6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1.25">
      <c r="A94" s="61"/>
      <c r="B94" s="61"/>
      <c r="C94" s="61"/>
      <c r="D94" s="61"/>
      <c r="E94" s="67"/>
      <c r="F94" s="61"/>
      <c r="G94" s="6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1.25">
      <c r="A95" s="61"/>
      <c r="B95" s="61"/>
      <c r="C95" s="61"/>
      <c r="D95" s="61"/>
      <c r="E95" s="67"/>
      <c r="F95" s="61"/>
      <c r="G95" s="6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1.25">
      <c r="A96" s="61"/>
      <c r="B96" s="61"/>
      <c r="C96" s="61"/>
      <c r="D96" s="61"/>
      <c r="E96" s="67"/>
      <c r="F96" s="61"/>
      <c r="G96" s="6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1.25">
      <c r="A97" s="61"/>
      <c r="B97" s="61"/>
      <c r="C97" s="61"/>
      <c r="D97" s="61"/>
      <c r="E97" s="67"/>
      <c r="F97" s="61"/>
      <c r="G97" s="6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1.25">
      <c r="A98" s="61"/>
      <c r="B98" s="61"/>
      <c r="C98" s="61"/>
      <c r="D98" s="61"/>
      <c r="E98" s="67"/>
      <c r="F98" s="61"/>
      <c r="G98" s="6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1.25">
      <c r="A99" s="61"/>
      <c r="B99" s="61"/>
      <c r="C99" s="61"/>
      <c r="D99" s="61"/>
      <c r="E99" s="67"/>
      <c r="F99" s="61"/>
      <c r="G99" s="6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1.25">
      <c r="A100" s="61"/>
      <c r="B100" s="61"/>
      <c r="C100" s="61"/>
      <c r="D100" s="61"/>
      <c r="E100" s="67"/>
      <c r="F100" s="61"/>
      <c r="G100" s="6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1.25">
      <c r="A101" s="61"/>
      <c r="B101" s="61"/>
      <c r="C101" s="61"/>
      <c r="D101" s="61"/>
      <c r="E101" s="67"/>
      <c r="F101" s="61"/>
      <c r="G101" s="6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1.25">
      <c r="A102" s="61"/>
      <c r="B102" s="61"/>
      <c r="C102" s="61"/>
      <c r="D102" s="61"/>
      <c r="E102" s="67"/>
      <c r="F102" s="61"/>
      <c r="G102" s="6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1.25">
      <c r="A103" s="61"/>
      <c r="B103" s="61"/>
      <c r="C103" s="61"/>
      <c r="D103" s="61"/>
      <c r="E103" s="67"/>
      <c r="F103" s="61"/>
      <c r="G103" s="6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1.25">
      <c r="A104" s="61"/>
      <c r="B104" s="61"/>
      <c r="C104" s="61"/>
      <c r="D104" s="61"/>
      <c r="E104" s="67"/>
      <c r="F104" s="61"/>
      <c r="G104" s="6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1.25">
      <c r="A105" s="61"/>
      <c r="B105" s="61"/>
      <c r="C105" s="61"/>
      <c r="D105" s="61"/>
      <c r="E105" s="67"/>
      <c r="F105" s="61"/>
      <c r="G105" s="6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1.25">
      <c r="A106" s="61"/>
      <c r="B106" s="61"/>
      <c r="C106" s="61"/>
      <c r="D106" s="61"/>
      <c r="E106" s="67"/>
      <c r="F106" s="61"/>
      <c r="G106" s="6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1.25">
      <c r="A107" s="61"/>
      <c r="B107" s="61"/>
      <c r="C107" s="61"/>
      <c r="D107" s="61"/>
      <c r="E107" s="67"/>
      <c r="F107" s="61"/>
      <c r="G107" s="6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1.25">
      <c r="A108" s="61"/>
      <c r="B108" s="61"/>
      <c r="C108" s="61"/>
      <c r="D108" s="61"/>
      <c r="E108" s="67"/>
      <c r="F108" s="61"/>
      <c r="G108" s="6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1.25">
      <c r="A109" s="61"/>
      <c r="B109" s="61"/>
      <c r="C109" s="61"/>
      <c r="D109" s="61"/>
      <c r="E109" s="67"/>
      <c r="F109" s="61"/>
      <c r="G109" s="6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1.25">
      <c r="A110" s="61"/>
      <c r="B110" s="61"/>
      <c r="C110" s="61"/>
      <c r="D110" s="61"/>
      <c r="E110" s="67"/>
      <c r="F110" s="61"/>
      <c r="G110" s="6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1.25">
      <c r="A111" s="61"/>
      <c r="B111" s="61"/>
      <c r="C111" s="61"/>
      <c r="D111" s="61"/>
      <c r="E111" s="67"/>
      <c r="F111" s="61"/>
      <c r="G111" s="6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8" ht="11.25">
      <c r="A112" s="69"/>
      <c r="B112" s="69"/>
      <c r="C112" s="64"/>
      <c r="D112" s="65"/>
      <c r="F112" s="70"/>
      <c r="G112" s="61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1.25">
      <c r="A113" s="69"/>
      <c r="B113" s="69"/>
      <c r="C113" s="64"/>
      <c r="D113" s="65"/>
      <c r="F113" s="70"/>
      <c r="G113" s="61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1.25">
      <c r="A114" s="69"/>
      <c r="B114" s="69"/>
      <c r="C114" s="64"/>
      <c r="D114" s="65"/>
      <c r="F114" s="70"/>
      <c r="G114" s="61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1.25">
      <c r="A115" s="69"/>
      <c r="B115" s="69"/>
      <c r="C115" s="64"/>
      <c r="D115" s="65"/>
      <c r="F115" s="70"/>
      <c r="G115" s="61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1.25">
      <c r="A116" s="69"/>
      <c r="B116" s="69"/>
      <c r="C116" s="64"/>
      <c r="D116" s="65"/>
      <c r="F116" s="70"/>
      <c r="G116" s="61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1.25">
      <c r="A117" s="69"/>
      <c r="B117" s="69"/>
      <c r="C117" s="64"/>
      <c r="D117" s="65"/>
      <c r="F117" s="70"/>
      <c r="G117" s="61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1.25">
      <c r="A118" s="69"/>
      <c r="B118" s="69"/>
      <c r="C118" s="64"/>
      <c r="D118" s="65"/>
      <c r="F118" s="70"/>
      <c r="G118" s="61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1.25">
      <c r="A119" s="69"/>
      <c r="B119" s="69"/>
      <c r="C119" s="64"/>
      <c r="D119" s="65"/>
      <c r="F119" s="70"/>
      <c r="G119" s="61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1.25">
      <c r="A120" s="69"/>
      <c r="B120" s="69"/>
      <c r="C120" s="64"/>
      <c r="D120" s="65"/>
      <c r="F120" s="70"/>
      <c r="G120" s="61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1.25">
      <c r="A121" s="69"/>
      <c r="B121" s="69"/>
      <c r="C121" s="64"/>
      <c r="D121" s="65"/>
      <c r="F121" s="70"/>
      <c r="G121" s="61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1.25">
      <c r="A122" s="69"/>
      <c r="B122" s="69"/>
      <c r="C122" s="64"/>
      <c r="D122" s="65"/>
      <c r="F122" s="70"/>
      <c r="G122" s="61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1.25">
      <c r="A123" s="69"/>
      <c r="B123" s="69"/>
      <c r="C123" s="64"/>
      <c r="D123" s="65"/>
      <c r="F123" s="70"/>
      <c r="G123" s="61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1.25">
      <c r="A124" s="69"/>
      <c r="B124" s="69"/>
      <c r="C124" s="64"/>
      <c r="D124" s="65"/>
      <c r="F124" s="70"/>
      <c r="G124" s="61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1.25">
      <c r="A125" s="69"/>
      <c r="B125" s="69"/>
      <c r="C125" s="64"/>
      <c r="D125" s="65"/>
      <c r="F125" s="70"/>
      <c r="G125" s="61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1.25">
      <c r="A126" s="69"/>
      <c r="B126" s="69"/>
      <c r="C126" s="64"/>
      <c r="D126" s="65"/>
      <c r="F126" s="70"/>
      <c r="G126" s="61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1.25">
      <c r="A127" s="69"/>
      <c r="B127" s="69"/>
      <c r="C127" s="64"/>
      <c r="D127" s="65"/>
      <c r="F127" s="70"/>
      <c r="G127" s="61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1.25">
      <c r="A128" s="69"/>
      <c r="B128" s="69"/>
      <c r="C128" s="64"/>
      <c r="D128" s="65"/>
      <c r="F128" s="70"/>
      <c r="G128" s="61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1.25">
      <c r="A129" s="69"/>
      <c r="B129" s="69"/>
      <c r="C129" s="64"/>
      <c r="D129" s="65"/>
      <c r="F129" s="70"/>
      <c r="G129" s="61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1.25">
      <c r="A130" s="69"/>
      <c r="B130" s="69"/>
      <c r="C130" s="64"/>
      <c r="D130" s="65"/>
      <c r="F130" s="70"/>
      <c r="G130" s="61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1.25">
      <c r="A131" s="69"/>
      <c r="B131" s="69"/>
      <c r="C131" s="64"/>
      <c r="D131" s="65"/>
      <c r="F131" s="70"/>
      <c r="G131" s="61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1.25">
      <c r="A132" s="69"/>
      <c r="B132" s="69"/>
      <c r="C132" s="64"/>
      <c r="D132" s="65"/>
      <c r="F132" s="70"/>
      <c r="G132" s="61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1.25">
      <c r="A133" s="69"/>
      <c r="B133" s="69"/>
      <c r="C133" s="64"/>
      <c r="D133" s="65"/>
      <c r="F133" s="70"/>
      <c r="G133" s="61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1.25">
      <c r="A134" s="69"/>
      <c r="B134" s="69"/>
      <c r="C134" s="64"/>
      <c r="D134" s="65"/>
      <c r="F134" s="70"/>
      <c r="G134" s="61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1.25">
      <c r="A135" s="69"/>
      <c r="B135" s="69"/>
      <c r="C135" s="64"/>
      <c r="D135" s="65"/>
      <c r="F135" s="70"/>
      <c r="G135" s="61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1.25">
      <c r="A136" s="69"/>
      <c r="B136" s="69"/>
      <c r="C136" s="64"/>
      <c r="D136" s="65"/>
      <c r="F136" s="70"/>
      <c r="G136" s="61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1.25">
      <c r="A137" s="69"/>
      <c r="B137" s="69"/>
      <c r="C137" s="64"/>
      <c r="D137" s="65"/>
      <c r="F137" s="70"/>
      <c r="G137" s="61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1.25">
      <c r="A138" s="69"/>
      <c r="B138" s="69"/>
      <c r="C138" s="64"/>
      <c r="D138" s="65"/>
      <c r="F138" s="70"/>
      <c r="G138" s="61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1.25">
      <c r="A139" s="69"/>
      <c r="B139" s="69"/>
      <c r="C139" s="64"/>
      <c r="D139" s="65"/>
      <c r="F139" s="70"/>
      <c r="G139" s="61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1.25">
      <c r="A140" s="69"/>
      <c r="B140" s="69"/>
      <c r="C140" s="64"/>
      <c r="D140" s="65"/>
      <c r="F140" s="70"/>
      <c r="G140" s="61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1.25">
      <c r="A141" s="69"/>
      <c r="B141" s="69"/>
      <c r="C141" s="64"/>
      <c r="D141" s="65"/>
      <c r="F141" s="70"/>
      <c r="G141" s="61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1.25">
      <c r="A142" s="69"/>
      <c r="B142" s="69"/>
      <c r="C142" s="64"/>
      <c r="D142" s="65"/>
      <c r="F142" s="70"/>
      <c r="G142" s="61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1.25">
      <c r="A143" s="69"/>
      <c r="B143" s="69"/>
      <c r="C143" s="64"/>
      <c r="D143" s="65"/>
      <c r="F143" s="70"/>
      <c r="G143" s="61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1.25">
      <c r="A144" s="69"/>
      <c r="B144" s="69"/>
      <c r="C144" s="64"/>
      <c r="D144" s="65"/>
      <c r="F144" s="70"/>
      <c r="G144" s="61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1.25">
      <c r="A145" s="69"/>
      <c r="B145" s="69"/>
      <c r="C145" s="64"/>
      <c r="D145" s="65"/>
      <c r="F145" s="70"/>
      <c r="G145" s="61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1.25">
      <c r="A146" s="69"/>
      <c r="B146" s="69"/>
      <c r="C146" s="64"/>
      <c r="D146" s="65"/>
      <c r="F146" s="70"/>
      <c r="G146" s="61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1.25">
      <c r="A147" s="69"/>
      <c r="B147" s="69"/>
      <c r="C147" s="64"/>
      <c r="D147" s="65"/>
      <c r="F147" s="70"/>
      <c r="G147" s="61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1.25">
      <c r="A148" s="69"/>
      <c r="B148" s="69"/>
      <c r="C148" s="64"/>
      <c r="D148" s="65"/>
      <c r="F148" s="70"/>
      <c r="G148" s="61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1.25">
      <c r="A149" s="69"/>
      <c r="B149" s="69"/>
      <c r="C149" s="64"/>
      <c r="D149" s="65"/>
      <c r="F149" s="70"/>
      <c r="G149" s="61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1.25">
      <c r="A150" s="69"/>
      <c r="B150" s="69"/>
      <c r="C150" s="64"/>
      <c r="D150" s="65"/>
      <c r="F150" s="70"/>
      <c r="G150" s="61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1.25">
      <c r="A151" s="69"/>
      <c r="B151" s="69"/>
      <c r="C151" s="64"/>
      <c r="D151" s="65"/>
      <c r="F151" s="70"/>
      <c r="G151" s="61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1.25">
      <c r="A152" s="69"/>
      <c r="B152" s="69"/>
      <c r="C152" s="64"/>
      <c r="D152" s="65"/>
      <c r="F152" s="70"/>
      <c r="G152" s="61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1.25">
      <c r="A153" s="69"/>
      <c r="B153" s="69"/>
      <c r="C153" s="64"/>
      <c r="D153" s="65"/>
      <c r="F153" s="70"/>
      <c r="G153" s="61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1.25">
      <c r="A154" s="69"/>
      <c r="B154" s="69"/>
      <c r="C154" s="64"/>
      <c r="D154" s="65"/>
      <c r="F154" s="70"/>
      <c r="G154" s="61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1.25">
      <c r="A155" s="69"/>
      <c r="B155" s="69"/>
      <c r="C155" s="64"/>
      <c r="D155" s="65"/>
      <c r="F155" s="70"/>
      <c r="G155" s="61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1.25">
      <c r="A156" s="69"/>
      <c r="B156" s="69"/>
      <c r="C156" s="64"/>
      <c r="D156" s="65"/>
      <c r="F156" s="70"/>
      <c r="G156" s="61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1.25">
      <c r="A157" s="69"/>
      <c r="B157" s="69"/>
      <c r="C157" s="64"/>
      <c r="D157" s="65"/>
      <c r="F157" s="70"/>
      <c r="G157" s="61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1.25">
      <c r="A158" s="69"/>
      <c r="B158" s="69"/>
      <c r="C158" s="64"/>
      <c r="D158" s="65"/>
      <c r="F158" s="70"/>
      <c r="G158" s="61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1.25">
      <c r="A159" s="69"/>
      <c r="B159" s="69"/>
      <c r="C159" s="64"/>
      <c r="D159" s="65"/>
      <c r="F159" s="70"/>
      <c r="G159" s="61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1.25">
      <c r="A160" s="69"/>
      <c r="B160" s="69"/>
      <c r="C160" s="64"/>
      <c r="D160" s="65"/>
      <c r="F160" s="70"/>
      <c r="G160" s="61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1.25">
      <c r="A161" s="69"/>
      <c r="B161" s="69"/>
      <c r="C161" s="64"/>
      <c r="D161" s="65"/>
      <c r="F161" s="70"/>
      <c r="G161" s="61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1.25">
      <c r="A162" s="69"/>
      <c r="B162" s="69"/>
      <c r="C162" s="64"/>
      <c r="D162" s="65"/>
      <c r="F162" s="70"/>
      <c r="G162" s="61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1.25">
      <c r="A163" s="69"/>
      <c r="B163" s="69"/>
      <c r="C163" s="64"/>
      <c r="D163" s="65"/>
      <c r="F163" s="70"/>
      <c r="G163" s="61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1.25">
      <c r="A164" s="69"/>
      <c r="B164" s="69"/>
      <c r="C164" s="64"/>
      <c r="D164" s="65"/>
      <c r="F164" s="70"/>
      <c r="G164" s="61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1.25">
      <c r="A165" s="69"/>
      <c r="B165" s="69"/>
      <c r="C165" s="64"/>
      <c r="D165" s="65"/>
      <c r="F165" s="70"/>
      <c r="G165" s="61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1.25">
      <c r="A166" s="69"/>
      <c r="B166" s="69"/>
      <c r="C166" s="64"/>
      <c r="D166" s="65"/>
      <c r="F166" s="70"/>
      <c r="G166" s="61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1.25">
      <c r="A167" s="69"/>
      <c r="B167" s="69"/>
      <c r="C167" s="64"/>
      <c r="D167" s="65"/>
      <c r="F167" s="70"/>
      <c r="G167" s="61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1.25">
      <c r="A168" s="69"/>
      <c r="B168" s="69"/>
      <c r="C168" s="64"/>
      <c r="D168" s="65"/>
      <c r="F168" s="70"/>
      <c r="G168" s="61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1.25">
      <c r="A169" s="69"/>
      <c r="B169" s="69"/>
      <c r="C169" s="64"/>
      <c r="D169" s="65"/>
      <c r="F169" s="70"/>
      <c r="G169" s="61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1.25">
      <c r="A170" s="69"/>
      <c r="B170" s="69"/>
      <c r="C170" s="64"/>
      <c r="D170" s="65"/>
      <c r="F170" s="70"/>
      <c r="G170" s="61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1.25">
      <c r="A171" s="69"/>
      <c r="B171" s="69"/>
      <c r="C171" s="64"/>
      <c r="D171" s="65"/>
      <c r="F171" s="70"/>
      <c r="G171" s="61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1.25">
      <c r="A172" s="69"/>
      <c r="B172" s="69"/>
      <c r="C172" s="64"/>
      <c r="D172" s="65"/>
      <c r="F172" s="70"/>
      <c r="G172" s="61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1.25">
      <c r="A173" s="69"/>
      <c r="B173" s="69"/>
      <c r="C173" s="64"/>
      <c r="D173" s="65"/>
      <c r="F173" s="70"/>
      <c r="G173" s="61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1.25">
      <c r="A174" s="69"/>
      <c r="B174" s="69"/>
      <c r="C174" s="64"/>
      <c r="D174" s="65"/>
      <c r="F174" s="70"/>
      <c r="G174" s="61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1.25">
      <c r="A175" s="69"/>
      <c r="B175" s="69"/>
      <c r="C175" s="64"/>
      <c r="D175" s="65"/>
      <c r="F175" s="70"/>
      <c r="G175" s="61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1.25">
      <c r="A176" s="69"/>
      <c r="B176" s="69"/>
      <c r="C176" s="64"/>
      <c r="D176" s="65"/>
      <c r="F176" s="70"/>
      <c r="G176" s="61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1.25">
      <c r="A177" s="69"/>
      <c r="B177" s="69"/>
      <c r="C177" s="64"/>
      <c r="D177" s="65"/>
      <c r="F177" s="70"/>
      <c r="G177" s="61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1.25">
      <c r="A178" s="69"/>
      <c r="B178" s="69"/>
      <c r="C178" s="64"/>
      <c r="D178" s="65"/>
      <c r="F178" s="70"/>
      <c r="G178" s="61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1.25">
      <c r="A179" s="69"/>
      <c r="B179" s="69"/>
      <c r="C179" s="64"/>
      <c r="D179" s="65"/>
      <c r="F179" s="70"/>
      <c r="G179" s="61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1.25">
      <c r="A180" s="69"/>
      <c r="B180" s="69"/>
      <c r="C180" s="64"/>
      <c r="D180" s="65"/>
      <c r="F180" s="70"/>
      <c r="G180" s="61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1.25">
      <c r="A181" s="69"/>
      <c r="B181" s="69"/>
      <c r="C181" s="64"/>
      <c r="D181" s="65"/>
      <c r="F181" s="70"/>
      <c r="G181" s="61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1.25">
      <c r="A182" s="69"/>
      <c r="B182" s="69"/>
      <c r="C182" s="64"/>
      <c r="D182" s="65"/>
      <c r="F182" s="70"/>
      <c r="G182" s="61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1.25">
      <c r="A183" s="69"/>
      <c r="B183" s="69"/>
      <c r="C183" s="64"/>
      <c r="D183" s="65"/>
      <c r="F183" s="70"/>
      <c r="G183" s="61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1.25">
      <c r="A184" s="69"/>
      <c r="B184" s="69"/>
      <c r="C184" s="64"/>
      <c r="D184" s="65"/>
      <c r="F184" s="70"/>
      <c r="G184" s="61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1.25">
      <c r="A185" s="69"/>
      <c r="B185" s="69"/>
      <c r="C185" s="64"/>
      <c r="D185" s="65"/>
      <c r="F185" s="70"/>
      <c r="G185" s="61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1.25">
      <c r="A186" s="69"/>
      <c r="B186" s="69"/>
      <c r="C186" s="64"/>
      <c r="D186" s="65"/>
      <c r="F186" s="70"/>
      <c r="G186" s="61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1.25">
      <c r="A187" s="69"/>
      <c r="B187" s="69"/>
      <c r="C187" s="64"/>
      <c r="D187" s="65"/>
      <c r="F187" s="70"/>
      <c r="G187" s="61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1.25">
      <c r="A188" s="69"/>
      <c r="B188" s="69"/>
      <c r="C188" s="64"/>
      <c r="D188" s="65"/>
      <c r="F188" s="70"/>
      <c r="G188" s="61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1.25">
      <c r="A189" s="69"/>
      <c r="B189" s="69"/>
      <c r="C189" s="64"/>
      <c r="D189" s="65"/>
      <c r="F189" s="70"/>
      <c r="G189" s="61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1.25">
      <c r="A190" s="69"/>
      <c r="B190" s="69"/>
      <c r="C190" s="64"/>
      <c r="D190" s="65"/>
      <c r="F190" s="70"/>
      <c r="G190" s="61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1.25">
      <c r="A191" s="69"/>
      <c r="B191" s="69"/>
      <c r="C191" s="64"/>
      <c r="D191" s="65"/>
      <c r="F191" s="70"/>
      <c r="G191" s="61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1.25">
      <c r="A192" s="69"/>
      <c r="B192" s="69"/>
      <c r="C192" s="64"/>
      <c r="D192" s="65"/>
      <c r="F192" s="70"/>
      <c r="G192" s="61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1.25">
      <c r="A193" s="69"/>
      <c r="B193" s="69"/>
      <c r="C193" s="64"/>
      <c r="D193" s="65"/>
      <c r="F193" s="70"/>
      <c r="G193" s="61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1.25">
      <c r="A194" s="69"/>
      <c r="B194" s="69"/>
      <c r="C194" s="64"/>
      <c r="D194" s="65"/>
      <c r="F194" s="70"/>
      <c r="G194" s="61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1.25">
      <c r="A195" s="69"/>
      <c r="B195" s="69"/>
      <c r="C195" s="64"/>
      <c r="D195" s="65"/>
      <c r="F195" s="70"/>
      <c r="G195" s="61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1.25">
      <c r="A196" s="69"/>
      <c r="B196" s="69"/>
      <c r="C196" s="64"/>
      <c r="D196" s="65"/>
      <c r="F196" s="70"/>
      <c r="G196" s="61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1.25">
      <c r="A197" s="69"/>
      <c r="B197" s="69"/>
      <c r="C197" s="64"/>
      <c r="D197" s="65"/>
      <c r="F197" s="70"/>
      <c r="G197" s="61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1.25">
      <c r="A198" s="69"/>
      <c r="B198" s="69"/>
      <c r="C198" s="64"/>
      <c r="D198" s="65"/>
      <c r="F198" s="70"/>
      <c r="G198" s="61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1.25">
      <c r="A199" s="69"/>
      <c r="B199" s="69"/>
      <c r="C199" s="64"/>
      <c r="D199" s="65"/>
      <c r="F199" s="70"/>
      <c r="G199" s="61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1.25">
      <c r="A200" s="69"/>
      <c r="B200" s="69"/>
      <c r="C200" s="64"/>
      <c r="D200" s="65"/>
      <c r="F200" s="70"/>
      <c r="G200" s="61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1.25">
      <c r="A201" s="69"/>
      <c r="B201" s="69"/>
      <c r="C201" s="64"/>
      <c r="D201" s="65"/>
      <c r="F201" s="70"/>
      <c r="G201" s="61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1.25">
      <c r="A202" s="69"/>
      <c r="B202" s="69"/>
      <c r="C202" s="64"/>
      <c r="D202" s="65"/>
      <c r="F202" s="70"/>
      <c r="G202" s="61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1.25">
      <c r="A203" s="69"/>
      <c r="B203" s="69"/>
      <c r="C203" s="64"/>
      <c r="D203" s="65"/>
      <c r="F203" s="70"/>
      <c r="G203" s="61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1.25">
      <c r="A204" s="69"/>
      <c r="B204" s="69"/>
      <c r="C204" s="64"/>
      <c r="D204" s="65"/>
      <c r="F204" s="70"/>
      <c r="G204" s="61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1.25">
      <c r="A205" s="69"/>
      <c r="B205" s="69"/>
      <c r="C205" s="64"/>
      <c r="D205" s="65"/>
      <c r="F205" s="70"/>
      <c r="G205" s="61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1.25">
      <c r="A206" s="69"/>
      <c r="B206" s="69"/>
      <c r="C206" s="64"/>
      <c r="D206" s="65"/>
      <c r="F206" s="70"/>
      <c r="G206" s="61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1.25">
      <c r="A207" s="69"/>
      <c r="B207" s="69"/>
      <c r="C207" s="64"/>
      <c r="D207" s="65"/>
      <c r="F207" s="70"/>
      <c r="G207" s="61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1.25">
      <c r="A208" s="69"/>
      <c r="B208" s="69"/>
      <c r="C208" s="64"/>
      <c r="D208" s="65"/>
      <c r="F208" s="70"/>
      <c r="G208" s="61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1.25">
      <c r="A209" s="69"/>
      <c r="B209" s="69"/>
      <c r="C209" s="64"/>
      <c r="D209" s="65"/>
      <c r="F209" s="70"/>
      <c r="G209" s="61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1.25">
      <c r="A210" s="69"/>
      <c r="B210" s="69"/>
      <c r="C210" s="64"/>
      <c r="D210" s="65"/>
      <c r="F210" s="70"/>
      <c r="G210" s="61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1.25">
      <c r="A211" s="69"/>
      <c r="B211" s="69"/>
      <c r="C211" s="64"/>
      <c r="D211" s="65"/>
      <c r="F211" s="70"/>
      <c r="G211" s="61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1.25">
      <c r="A212" s="69"/>
      <c r="B212" s="69"/>
      <c r="C212" s="64"/>
      <c r="D212" s="65"/>
      <c r="F212" s="70"/>
      <c r="G212" s="61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1.25">
      <c r="A213" s="69"/>
      <c r="B213" s="69"/>
      <c r="C213" s="64"/>
      <c r="D213" s="65"/>
      <c r="F213" s="70"/>
      <c r="G213" s="61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1.25">
      <c r="A214" s="69"/>
      <c r="B214" s="69"/>
      <c r="C214" s="64"/>
      <c r="D214" s="65"/>
      <c r="F214" s="70"/>
      <c r="G214" s="61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1.25">
      <c r="A215" s="69"/>
      <c r="B215" s="69"/>
      <c r="C215" s="64"/>
      <c r="D215" s="65"/>
      <c r="F215" s="70"/>
      <c r="G215" s="61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1.25">
      <c r="A216" s="69"/>
      <c r="B216" s="69"/>
      <c r="C216" s="64"/>
      <c r="D216" s="65"/>
      <c r="F216" s="70"/>
      <c r="G216" s="61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1.25">
      <c r="A217" s="69"/>
      <c r="B217" s="69"/>
      <c r="C217" s="64"/>
      <c r="D217" s="65"/>
      <c r="F217" s="70"/>
      <c r="G217" s="61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1.25">
      <c r="A218" s="69"/>
      <c r="B218" s="69"/>
      <c r="C218" s="64"/>
      <c r="D218" s="65"/>
      <c r="F218" s="70"/>
      <c r="G218" s="61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1.25">
      <c r="A219" s="69"/>
      <c r="B219" s="69"/>
      <c r="C219" s="64"/>
      <c r="D219" s="65"/>
      <c r="F219" s="70"/>
      <c r="G219" s="61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1.25">
      <c r="A220" s="69"/>
      <c r="B220" s="69"/>
      <c r="C220" s="64"/>
      <c r="D220" s="65"/>
      <c r="F220" s="70"/>
      <c r="G220" s="61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1.25">
      <c r="A221" s="69"/>
      <c r="B221" s="69"/>
      <c r="C221" s="64"/>
      <c r="D221" s="65"/>
      <c r="F221" s="70"/>
      <c r="G221" s="61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1.25">
      <c r="A222" s="69"/>
      <c r="B222" s="69"/>
      <c r="C222" s="64"/>
      <c r="D222" s="65"/>
      <c r="F222" s="70"/>
      <c r="G222" s="61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1.25">
      <c r="A223" s="69"/>
      <c r="B223" s="69"/>
      <c r="C223" s="64"/>
      <c r="D223" s="65"/>
      <c r="F223" s="70"/>
      <c r="G223" s="61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1.25">
      <c r="A224" s="69"/>
      <c r="B224" s="69"/>
      <c r="C224" s="64"/>
      <c r="D224" s="65"/>
      <c r="F224" s="70"/>
      <c r="G224" s="61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1.25">
      <c r="A225" s="69"/>
      <c r="B225" s="69"/>
      <c r="C225" s="64"/>
      <c r="D225" s="65"/>
      <c r="F225" s="70"/>
      <c r="G225" s="61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1.25">
      <c r="A226" s="69"/>
      <c r="B226" s="69"/>
      <c r="C226" s="64"/>
      <c r="D226" s="65"/>
      <c r="F226" s="70"/>
      <c r="G226" s="61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1.25">
      <c r="A227" s="69"/>
      <c r="B227" s="69"/>
      <c r="C227" s="64"/>
      <c r="D227" s="65"/>
      <c r="F227" s="70"/>
      <c r="G227" s="61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1.25">
      <c r="A228" s="69"/>
      <c r="B228" s="69"/>
      <c r="C228" s="64"/>
      <c r="D228" s="65"/>
      <c r="F228" s="70"/>
      <c r="G228" s="61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1.25">
      <c r="A229" s="69"/>
      <c r="B229" s="69"/>
      <c r="C229" s="64"/>
      <c r="D229" s="65"/>
      <c r="F229" s="70"/>
      <c r="G229" s="61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1.25">
      <c r="A230" s="69"/>
      <c r="B230" s="69"/>
      <c r="C230" s="64"/>
      <c r="D230" s="65"/>
      <c r="F230" s="70"/>
      <c r="G230" s="61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1.25">
      <c r="A231" s="69"/>
      <c r="B231" s="69"/>
      <c r="C231" s="64"/>
      <c r="D231" s="65"/>
      <c r="F231" s="70"/>
      <c r="G231" s="61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1.25">
      <c r="A232" s="69"/>
      <c r="B232" s="69"/>
      <c r="C232" s="64"/>
      <c r="D232" s="65"/>
      <c r="F232" s="70"/>
      <c r="G232" s="61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1.25">
      <c r="A233" s="69"/>
      <c r="B233" s="69"/>
      <c r="C233" s="64"/>
      <c r="D233" s="65"/>
      <c r="F233" s="70"/>
      <c r="G233" s="61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1.25">
      <c r="A234" s="69"/>
      <c r="B234" s="69"/>
      <c r="C234" s="64"/>
      <c r="D234" s="65"/>
      <c r="F234" s="70"/>
      <c r="G234" s="61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1.25">
      <c r="A235" s="69"/>
      <c r="B235" s="69"/>
      <c r="C235" s="64"/>
      <c r="D235" s="65"/>
      <c r="F235" s="70"/>
      <c r="G235" s="61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1.25">
      <c r="A236" s="69"/>
      <c r="B236" s="69"/>
      <c r="C236" s="64"/>
      <c r="D236" s="65"/>
      <c r="F236" s="70"/>
      <c r="G236" s="61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1.25">
      <c r="A237" s="69"/>
      <c r="B237" s="69"/>
      <c r="C237" s="64"/>
      <c r="D237" s="65"/>
      <c r="F237" s="70"/>
      <c r="G237" s="61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1.25">
      <c r="A238" s="69"/>
      <c r="B238" s="69"/>
      <c r="C238" s="64"/>
      <c r="D238" s="65"/>
      <c r="F238" s="70"/>
      <c r="G238" s="61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1.25">
      <c r="A239" s="69"/>
      <c r="B239" s="69"/>
      <c r="C239" s="64"/>
      <c r="D239" s="65"/>
      <c r="F239" s="70"/>
      <c r="G239" s="61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1.25">
      <c r="A240" s="69"/>
      <c r="B240" s="69"/>
      <c r="C240" s="64"/>
      <c r="D240" s="65"/>
      <c r="F240" s="70"/>
      <c r="G240" s="61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1.25">
      <c r="A241" s="69"/>
      <c r="B241" s="69"/>
      <c r="C241" s="64"/>
      <c r="D241" s="65"/>
      <c r="F241" s="70"/>
      <c r="G241" s="61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1.25">
      <c r="A242" s="69"/>
      <c r="B242" s="69"/>
      <c r="C242" s="64"/>
      <c r="D242" s="65"/>
      <c r="F242" s="70"/>
      <c r="G242" s="61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1.25">
      <c r="A243" s="69"/>
      <c r="B243" s="69"/>
      <c r="C243" s="64"/>
      <c r="D243" s="65"/>
      <c r="F243" s="70"/>
      <c r="G243" s="61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1.25">
      <c r="A244" s="69"/>
      <c r="B244" s="69"/>
      <c r="C244" s="64"/>
      <c r="D244" s="65"/>
      <c r="F244" s="70"/>
      <c r="G244" s="61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1.25">
      <c r="A245" s="69"/>
      <c r="B245" s="69"/>
      <c r="C245" s="64"/>
      <c r="D245" s="65"/>
      <c r="F245" s="70"/>
      <c r="G245" s="61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1.25">
      <c r="A246" s="69"/>
      <c r="B246" s="69"/>
      <c r="C246" s="64"/>
      <c r="D246" s="65"/>
      <c r="F246" s="70"/>
      <c r="G246" s="61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1.25">
      <c r="A247" s="69"/>
      <c r="B247" s="69"/>
      <c r="C247" s="64"/>
      <c r="D247" s="65"/>
      <c r="F247" s="70"/>
      <c r="G247" s="61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1.25">
      <c r="A248" s="69"/>
      <c r="B248" s="69"/>
      <c r="C248" s="64"/>
      <c r="D248" s="65"/>
      <c r="F248" s="70"/>
      <c r="G248" s="61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1.25">
      <c r="A249" s="69"/>
      <c r="B249" s="69"/>
      <c r="C249" s="64"/>
      <c r="D249" s="65"/>
      <c r="F249" s="70"/>
      <c r="G249" s="61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1.25">
      <c r="A250" s="69"/>
      <c r="B250" s="69"/>
      <c r="C250" s="64"/>
      <c r="D250" s="65"/>
      <c r="F250" s="70"/>
      <c r="G250" s="61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1.25">
      <c r="A251" s="69"/>
      <c r="B251" s="69"/>
      <c r="C251" s="64"/>
      <c r="D251" s="65"/>
      <c r="F251" s="70"/>
      <c r="G251" s="61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1.25">
      <c r="A252" s="69"/>
      <c r="B252" s="69"/>
      <c r="C252" s="64"/>
      <c r="D252" s="65"/>
      <c r="F252" s="70"/>
      <c r="G252" s="61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1.25">
      <c r="A253" s="69"/>
      <c r="B253" s="69"/>
      <c r="C253" s="64"/>
      <c r="D253" s="65"/>
      <c r="F253" s="70"/>
      <c r="G253" s="61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1.25">
      <c r="A254" s="69"/>
      <c r="B254" s="69"/>
      <c r="C254" s="64"/>
      <c r="D254" s="65"/>
      <c r="F254" s="70"/>
      <c r="G254" s="61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1.25">
      <c r="A255" s="69"/>
      <c r="B255" s="69"/>
      <c r="C255" s="64"/>
      <c r="D255" s="65"/>
      <c r="F255" s="70"/>
      <c r="G255" s="61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1.25">
      <c r="A256" s="69"/>
      <c r="B256" s="69"/>
      <c r="C256" s="64"/>
      <c r="D256" s="65"/>
      <c r="F256" s="70"/>
      <c r="G256" s="61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1.25">
      <c r="A257" s="69"/>
      <c r="B257" s="69"/>
      <c r="C257" s="64"/>
      <c r="D257" s="65"/>
      <c r="F257" s="70"/>
      <c r="G257" s="61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1.25">
      <c r="A258" s="69"/>
      <c r="B258" s="69"/>
      <c r="C258" s="64"/>
      <c r="D258" s="65"/>
      <c r="F258" s="70"/>
      <c r="G258" s="61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1.25">
      <c r="A259" s="69"/>
      <c r="B259" s="69"/>
      <c r="C259" s="64"/>
      <c r="D259" s="65"/>
      <c r="F259" s="70"/>
      <c r="G259" s="61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1.25">
      <c r="A260" s="69"/>
      <c r="B260" s="69"/>
      <c r="C260" s="64"/>
      <c r="D260" s="65"/>
      <c r="F260" s="70"/>
      <c r="G260" s="61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1.25">
      <c r="A261" s="69"/>
      <c r="B261" s="69"/>
      <c r="C261" s="64"/>
      <c r="D261" s="65"/>
      <c r="F261" s="70"/>
      <c r="G261" s="61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1.25">
      <c r="A262" s="69"/>
      <c r="B262" s="69"/>
      <c r="C262" s="64"/>
      <c r="D262" s="65"/>
      <c r="F262" s="70"/>
      <c r="G262" s="61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1.25">
      <c r="A263" s="69"/>
      <c r="B263" s="69"/>
      <c r="C263" s="64"/>
      <c r="D263" s="65"/>
      <c r="F263" s="70"/>
      <c r="G263" s="61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1.25">
      <c r="A264" s="69"/>
      <c r="B264" s="69"/>
      <c r="C264" s="64"/>
      <c r="D264" s="65"/>
      <c r="F264" s="70"/>
      <c r="G264" s="61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1.25">
      <c r="A265" s="69"/>
      <c r="B265" s="69"/>
      <c r="C265" s="64"/>
      <c r="D265" s="65"/>
      <c r="F265" s="70"/>
      <c r="G265" s="61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1.25">
      <c r="A266" s="69"/>
      <c r="B266" s="69"/>
      <c r="C266" s="64"/>
      <c r="D266" s="65"/>
      <c r="F266" s="70"/>
      <c r="G266" s="61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1.25">
      <c r="A267" s="69"/>
      <c r="B267" s="69"/>
      <c r="C267" s="64"/>
      <c r="D267" s="65"/>
      <c r="F267" s="70"/>
      <c r="G267" s="61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1.25">
      <c r="A268" s="69"/>
      <c r="B268" s="69"/>
      <c r="C268" s="64"/>
      <c r="D268" s="65"/>
      <c r="F268" s="70"/>
      <c r="G268" s="61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1.25">
      <c r="A269" s="69"/>
      <c r="B269" s="69"/>
      <c r="C269" s="64"/>
      <c r="D269" s="65"/>
      <c r="F269" s="70"/>
      <c r="G269" s="61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1.25">
      <c r="A270" s="69"/>
      <c r="B270" s="69"/>
      <c r="C270" s="64"/>
      <c r="D270" s="65"/>
      <c r="F270" s="70"/>
      <c r="G270" s="61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1.25">
      <c r="A271" s="69"/>
      <c r="B271" s="69"/>
      <c r="C271" s="64"/>
      <c r="D271" s="65"/>
      <c r="F271" s="70"/>
      <c r="G271" s="61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1.25">
      <c r="A272" s="69"/>
      <c r="B272" s="69"/>
      <c r="C272" s="64"/>
      <c r="D272" s="65"/>
      <c r="F272" s="70"/>
      <c r="G272" s="61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1.25">
      <c r="A273" s="69"/>
      <c r="B273" s="69"/>
      <c r="C273" s="64"/>
      <c r="D273" s="65"/>
      <c r="F273" s="70"/>
      <c r="G273" s="61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1.25">
      <c r="A274" s="69"/>
      <c r="B274" s="69"/>
      <c r="C274" s="64"/>
      <c r="D274" s="65"/>
      <c r="F274" s="70"/>
      <c r="G274" s="61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1.25">
      <c r="A275" s="69"/>
      <c r="B275" s="69"/>
      <c r="C275" s="64"/>
      <c r="D275" s="65"/>
      <c r="F275" s="70"/>
      <c r="G275" s="61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1.25">
      <c r="A276" s="69"/>
      <c r="B276" s="69"/>
      <c r="C276" s="64"/>
      <c r="D276" s="65"/>
      <c r="F276" s="70"/>
      <c r="G276" s="61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1.25">
      <c r="A277" s="69"/>
      <c r="B277" s="69"/>
      <c r="C277" s="64"/>
      <c r="D277" s="65"/>
      <c r="F277" s="70"/>
      <c r="G277" s="61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1.25">
      <c r="A278" s="69"/>
      <c r="B278" s="69"/>
      <c r="C278" s="64"/>
      <c r="D278" s="65"/>
      <c r="F278" s="70"/>
      <c r="G278" s="61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1.25">
      <c r="A279" s="69"/>
      <c r="B279" s="69"/>
      <c r="C279" s="64"/>
      <c r="D279" s="65"/>
      <c r="F279" s="70"/>
      <c r="G279" s="61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1.25">
      <c r="A280" s="69"/>
      <c r="B280" s="69"/>
      <c r="C280" s="64"/>
      <c r="D280" s="65"/>
      <c r="F280" s="70"/>
      <c r="G280" s="61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1.25">
      <c r="A281" s="69"/>
      <c r="B281" s="69"/>
      <c r="C281" s="64"/>
      <c r="D281" s="65"/>
      <c r="F281" s="70"/>
      <c r="G281" s="61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1.25">
      <c r="A282" s="69"/>
      <c r="B282" s="69"/>
      <c r="C282" s="64"/>
      <c r="D282" s="65"/>
      <c r="F282" s="70"/>
      <c r="G282" s="61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1.25">
      <c r="A283" s="69"/>
      <c r="B283" s="69"/>
      <c r="C283" s="64"/>
      <c r="D283" s="65"/>
      <c r="F283" s="70"/>
      <c r="G283" s="61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1.25">
      <c r="A284" s="69"/>
      <c r="B284" s="69"/>
      <c r="C284" s="64"/>
      <c r="D284" s="65"/>
      <c r="F284" s="70"/>
      <c r="G284" s="61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1.25">
      <c r="A285" s="69"/>
      <c r="B285" s="69"/>
      <c r="C285" s="64"/>
      <c r="D285" s="65"/>
      <c r="F285" s="70"/>
      <c r="G285" s="61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1.25">
      <c r="A286" s="69"/>
      <c r="B286" s="69"/>
      <c r="C286" s="64"/>
      <c r="D286" s="65"/>
      <c r="F286" s="70"/>
      <c r="G286" s="61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1.25">
      <c r="A287" s="69"/>
      <c r="B287" s="69"/>
      <c r="C287" s="64"/>
      <c r="D287" s="65"/>
      <c r="F287" s="70"/>
      <c r="G287" s="61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1.25">
      <c r="A288" s="69"/>
      <c r="B288" s="69"/>
      <c r="C288" s="64"/>
      <c r="D288" s="65"/>
      <c r="F288" s="70"/>
      <c r="G288" s="61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1.25">
      <c r="A289" s="69"/>
      <c r="B289" s="69"/>
      <c r="C289" s="64"/>
      <c r="D289" s="65"/>
      <c r="F289" s="70"/>
      <c r="G289" s="61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1.25">
      <c r="A290" s="69"/>
      <c r="B290" s="69"/>
      <c r="C290" s="64"/>
      <c r="D290" s="65"/>
      <c r="F290" s="70"/>
      <c r="G290" s="61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1.25">
      <c r="A291" s="69"/>
      <c r="B291" s="69"/>
      <c r="C291" s="64"/>
      <c r="D291" s="65"/>
      <c r="F291" s="70"/>
      <c r="G291" s="61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1.25">
      <c r="A292" s="69"/>
      <c r="B292" s="69"/>
      <c r="C292" s="64"/>
      <c r="D292" s="65"/>
      <c r="F292" s="70"/>
      <c r="G292" s="61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1.25">
      <c r="A293" s="69"/>
      <c r="B293" s="69"/>
      <c r="C293" s="64"/>
      <c r="D293" s="65"/>
      <c r="F293" s="70"/>
      <c r="G293" s="61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1.25">
      <c r="A294" s="69"/>
      <c r="B294" s="69"/>
      <c r="C294" s="64"/>
      <c r="D294" s="65"/>
      <c r="F294" s="70"/>
      <c r="G294" s="61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1.25">
      <c r="A295" s="69"/>
      <c r="B295" s="69"/>
      <c r="C295" s="64"/>
      <c r="D295" s="65"/>
      <c r="F295" s="70"/>
      <c r="G295" s="61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1.25">
      <c r="A296" s="69"/>
      <c r="B296" s="69"/>
      <c r="C296" s="64"/>
      <c r="D296" s="65"/>
      <c r="F296" s="70"/>
      <c r="G296" s="61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1.25">
      <c r="A297" s="69"/>
      <c r="B297" s="69"/>
      <c r="C297" s="64"/>
      <c r="D297" s="65"/>
      <c r="F297" s="70"/>
      <c r="G297" s="61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1.25">
      <c r="A298" s="69"/>
      <c r="B298" s="69"/>
      <c r="C298" s="64"/>
      <c r="D298" s="65"/>
      <c r="F298" s="70"/>
      <c r="G298" s="61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1.25">
      <c r="A299" s="69"/>
      <c r="B299" s="69"/>
      <c r="C299" s="64"/>
      <c r="D299" s="65"/>
      <c r="F299" s="70"/>
      <c r="G299" s="61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1.25">
      <c r="A300" s="69"/>
      <c r="B300" s="69"/>
      <c r="C300" s="64"/>
      <c r="D300" s="65"/>
      <c r="F300" s="70"/>
      <c r="G300" s="61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1.25">
      <c r="A301" s="69"/>
      <c r="B301" s="69"/>
      <c r="C301" s="64"/>
      <c r="D301" s="65"/>
      <c r="F301" s="70"/>
      <c r="G301" s="61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1.25">
      <c r="A302" s="69"/>
      <c r="B302" s="69"/>
      <c r="C302" s="64"/>
      <c r="D302" s="65"/>
      <c r="F302" s="70"/>
      <c r="G302" s="61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1.25">
      <c r="A303" s="69"/>
      <c r="B303" s="69"/>
      <c r="C303" s="64"/>
      <c r="D303" s="65"/>
      <c r="F303" s="70"/>
      <c r="G303" s="61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1.25">
      <c r="A304" s="69"/>
      <c r="B304" s="69"/>
      <c r="C304" s="64"/>
      <c r="D304" s="65"/>
      <c r="F304" s="70"/>
      <c r="G304" s="61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1.25">
      <c r="A305" s="69"/>
      <c r="B305" s="69"/>
      <c r="C305" s="64"/>
      <c r="D305" s="65"/>
      <c r="F305" s="70"/>
      <c r="G305" s="61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1.25">
      <c r="A306" s="69"/>
      <c r="B306" s="69"/>
      <c r="C306" s="64"/>
      <c r="D306" s="65"/>
      <c r="F306" s="70"/>
      <c r="G306" s="61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1.25">
      <c r="A307" s="69"/>
      <c r="B307" s="69"/>
      <c r="C307" s="64"/>
      <c r="D307" s="65"/>
      <c r="F307" s="70"/>
      <c r="G307" s="61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1.25">
      <c r="A308" s="69"/>
      <c r="B308" s="69"/>
      <c r="C308" s="64"/>
      <c r="D308" s="65"/>
      <c r="F308" s="70"/>
      <c r="G308" s="61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1.25">
      <c r="A309" s="69"/>
      <c r="B309" s="69"/>
      <c r="C309" s="64"/>
      <c r="D309" s="65"/>
      <c r="F309" s="70"/>
      <c r="G309" s="61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1.25">
      <c r="A310" s="69"/>
      <c r="B310" s="69"/>
      <c r="C310" s="64"/>
      <c r="D310" s="65"/>
      <c r="F310" s="70"/>
      <c r="G310" s="61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1.25">
      <c r="A311" s="69"/>
      <c r="B311" s="69"/>
      <c r="C311" s="64"/>
      <c r="D311" s="65"/>
      <c r="F311" s="70"/>
      <c r="G311" s="61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1.25">
      <c r="A312" s="69"/>
      <c r="B312" s="69"/>
      <c r="C312" s="64"/>
      <c r="D312" s="65"/>
      <c r="F312" s="70"/>
      <c r="G312" s="61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1.25">
      <c r="A313" s="69"/>
      <c r="B313" s="69"/>
      <c r="C313" s="64"/>
      <c r="D313" s="65"/>
      <c r="F313" s="70"/>
      <c r="G313" s="61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1.25">
      <c r="A314" s="69"/>
      <c r="B314" s="69"/>
      <c r="C314" s="64"/>
      <c r="D314" s="65"/>
      <c r="F314" s="70"/>
      <c r="G314" s="61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1.25">
      <c r="A315" s="69"/>
      <c r="B315" s="69"/>
      <c r="C315" s="64"/>
      <c r="D315" s="65"/>
      <c r="F315" s="70"/>
      <c r="G315" s="61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1.25">
      <c r="A316" s="69"/>
      <c r="B316" s="69"/>
      <c r="C316" s="64"/>
      <c r="D316" s="65"/>
      <c r="F316" s="70"/>
      <c r="G316" s="61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1.25">
      <c r="A317" s="69"/>
      <c r="B317" s="69"/>
      <c r="C317" s="64"/>
      <c r="D317" s="65"/>
      <c r="F317" s="70"/>
      <c r="G317" s="61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1.25">
      <c r="A318" s="69"/>
      <c r="B318" s="69"/>
      <c r="C318" s="64"/>
      <c r="D318" s="65"/>
      <c r="F318" s="70"/>
      <c r="G318" s="61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1.25">
      <c r="A319" s="69"/>
      <c r="B319" s="69"/>
      <c r="C319" s="64"/>
      <c r="D319" s="65"/>
      <c r="F319" s="70"/>
      <c r="G319" s="61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1.25">
      <c r="A320" s="69"/>
      <c r="B320" s="69"/>
      <c r="C320" s="64"/>
      <c r="D320" s="65"/>
      <c r="F320" s="70"/>
      <c r="G320" s="61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1.25">
      <c r="A321" s="69"/>
      <c r="B321" s="69"/>
      <c r="C321" s="64"/>
      <c r="D321" s="65"/>
      <c r="F321" s="70"/>
      <c r="G321" s="61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1.25">
      <c r="A322" s="69"/>
      <c r="B322" s="69"/>
      <c r="C322" s="64"/>
      <c r="D322" s="65"/>
      <c r="F322" s="70"/>
      <c r="G322" s="61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1.25">
      <c r="A323" s="69"/>
      <c r="B323" s="69"/>
      <c r="C323" s="64"/>
      <c r="D323" s="65"/>
      <c r="F323" s="70"/>
      <c r="G323" s="61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1.25">
      <c r="A324" s="69"/>
      <c r="B324" s="69"/>
      <c r="C324" s="64"/>
      <c r="D324" s="65"/>
      <c r="F324" s="70"/>
      <c r="G324" s="61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1.25">
      <c r="A325" s="69"/>
      <c r="B325" s="69"/>
      <c r="C325" s="64"/>
      <c r="D325" s="65"/>
      <c r="F325" s="70"/>
      <c r="G325" s="61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1.25">
      <c r="A326" s="69"/>
      <c r="B326" s="69"/>
      <c r="C326" s="64"/>
      <c r="D326" s="65"/>
      <c r="F326" s="70"/>
      <c r="G326" s="61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1.25">
      <c r="A327" s="69"/>
      <c r="B327" s="69"/>
      <c r="C327" s="64"/>
      <c r="D327" s="65"/>
      <c r="F327" s="70"/>
      <c r="G327" s="61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1.25">
      <c r="A328" s="69"/>
      <c r="B328" s="69"/>
      <c r="C328" s="64"/>
      <c r="D328" s="65"/>
      <c r="F328" s="70"/>
      <c r="G328" s="61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1.25">
      <c r="A329" s="69"/>
      <c r="B329" s="69"/>
      <c r="C329" s="64"/>
      <c r="D329" s="65"/>
      <c r="F329" s="70"/>
      <c r="G329" s="61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1.25">
      <c r="A330" s="69"/>
      <c r="B330" s="69"/>
      <c r="C330" s="64"/>
      <c r="D330" s="65"/>
      <c r="F330" s="70"/>
      <c r="G330" s="61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1.25">
      <c r="A331" s="69"/>
      <c r="B331" s="69"/>
      <c r="C331" s="64"/>
      <c r="D331" s="65"/>
      <c r="F331" s="70"/>
      <c r="G331" s="61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1.25">
      <c r="A332" s="69"/>
      <c r="B332" s="69"/>
      <c r="C332" s="64"/>
      <c r="D332" s="65"/>
      <c r="F332" s="70"/>
      <c r="G332" s="61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1.25">
      <c r="A333" s="69"/>
      <c r="B333" s="69"/>
      <c r="C333" s="64"/>
      <c r="D333" s="65"/>
      <c r="F333" s="70"/>
      <c r="G333" s="61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1.25">
      <c r="A334" s="69"/>
      <c r="B334" s="69"/>
      <c r="C334" s="64"/>
      <c r="D334" s="65"/>
      <c r="F334" s="70"/>
      <c r="G334" s="61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1.25">
      <c r="A335" s="69"/>
      <c r="B335" s="69"/>
      <c r="C335" s="64"/>
      <c r="D335" s="65"/>
      <c r="F335" s="70"/>
      <c r="G335" s="61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1.25">
      <c r="A336" s="69"/>
      <c r="B336" s="69"/>
      <c r="C336" s="64"/>
      <c r="D336" s="65"/>
      <c r="F336" s="70"/>
      <c r="G336" s="61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1.25">
      <c r="A337" s="69"/>
      <c r="B337" s="69"/>
      <c r="C337" s="64"/>
      <c r="D337" s="65"/>
      <c r="F337" s="70"/>
      <c r="G337" s="61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1.25">
      <c r="A338" s="69"/>
      <c r="B338" s="69"/>
      <c r="C338" s="64"/>
      <c r="D338" s="65"/>
      <c r="F338" s="70"/>
      <c r="G338" s="61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1.25">
      <c r="A339" s="69"/>
      <c r="B339" s="69"/>
      <c r="C339" s="64"/>
      <c r="D339" s="65"/>
      <c r="F339" s="70"/>
      <c r="G339" s="61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1.25">
      <c r="A340" s="69"/>
      <c r="B340" s="69"/>
      <c r="C340" s="64"/>
      <c r="D340" s="65"/>
      <c r="F340" s="70"/>
      <c r="G340" s="61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1.25">
      <c r="A341" s="69"/>
      <c r="B341" s="69"/>
      <c r="C341" s="64"/>
      <c r="D341" s="65"/>
      <c r="F341" s="70"/>
      <c r="G341" s="61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1.25">
      <c r="A342" s="69"/>
      <c r="B342" s="69"/>
      <c r="C342" s="64"/>
      <c r="D342" s="65"/>
      <c r="F342" s="70"/>
      <c r="G342" s="61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1.25">
      <c r="A343" s="69"/>
      <c r="B343" s="69"/>
      <c r="C343" s="64"/>
      <c r="D343" s="65"/>
      <c r="F343" s="70"/>
      <c r="G343" s="61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1.25">
      <c r="A344" s="69"/>
      <c r="B344" s="69"/>
      <c r="C344" s="64"/>
      <c r="D344" s="65"/>
      <c r="F344" s="70"/>
      <c r="G344" s="61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1.25">
      <c r="A345" s="69"/>
      <c r="B345" s="69"/>
      <c r="C345" s="64"/>
      <c r="D345" s="65"/>
      <c r="F345" s="70"/>
      <c r="G345" s="61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1.25">
      <c r="A346" s="69"/>
      <c r="B346" s="69"/>
      <c r="C346" s="64"/>
      <c r="D346" s="65"/>
      <c r="F346" s="70"/>
      <c r="G346" s="61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1.25">
      <c r="A347" s="69"/>
      <c r="B347" s="69"/>
      <c r="C347" s="64"/>
      <c r="D347" s="65"/>
      <c r="F347" s="70"/>
      <c r="G347" s="61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1.25">
      <c r="A348" s="69"/>
      <c r="B348" s="69"/>
      <c r="C348" s="64"/>
      <c r="D348" s="65"/>
      <c r="F348" s="70"/>
      <c r="G348" s="61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1.25">
      <c r="A349" s="69"/>
      <c r="B349" s="69"/>
      <c r="C349" s="64"/>
      <c r="D349" s="65"/>
      <c r="F349" s="70"/>
      <c r="G349" s="61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1.25">
      <c r="A350" s="69"/>
      <c r="B350" s="69"/>
      <c r="C350" s="64"/>
      <c r="D350" s="65"/>
      <c r="F350" s="70"/>
      <c r="G350" s="61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9:18" ht="11.25"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9:18" ht="11.25"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9:18" ht="11.25"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9:18" ht="11.25"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9:18" ht="11.25"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9:18" ht="11.25"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9:18" ht="11.25"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9:18" ht="11.25"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9:18" ht="11.25"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9:18" ht="11.25"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9:18" ht="11.25"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9:18" ht="11.25"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9:18" ht="11.25"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9:18" ht="11.25"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9:18" ht="11.25"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9:18" ht="11.25"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9:18" ht="11.25"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9:18" ht="11.25"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9:18" ht="11.25"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9:18" ht="11.25"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9:18" ht="11.25"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9:18" ht="11.25"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9:18" ht="11.25"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9:18" ht="11.25"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9:18" ht="11.25"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9:18" ht="11.25"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9:18" ht="11.25"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9:18" ht="11.25"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9:18" ht="11.25"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9:18" ht="11.25"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9:18" ht="11.25"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9:18" ht="11.25"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9:18" ht="11.25"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9:18" ht="11.25"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9:18" ht="11.25"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9:18" ht="11.25"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9:18" ht="11.25"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9:18" ht="11.25"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9:18" ht="11.25"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9:18" ht="11.25"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9:18" ht="11.25"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9:18" ht="11.25"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9:18" ht="11.25"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9:18" ht="11.25"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9:18" ht="11.25"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9:18" ht="11.25"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9:18" ht="11.25"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9:18" ht="11.25"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9:18" ht="11.25"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9:18" ht="11.25"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9:18" ht="11.25"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9:18" ht="11.25"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9:18" ht="11.25"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9:18" ht="11.25"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9:18" ht="11.25"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9:18" ht="11.25"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9:18" ht="11.25"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9:18" ht="11.25"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9:18" ht="11.25"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9:18" ht="11.25"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9:18" ht="11.25"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9:18" ht="11.25"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9:18" ht="11.25"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9:18" ht="11.25"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9:18" ht="11.25"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9:18" ht="11.25"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9:18" ht="11.25"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9:18" ht="11.25"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9:18" ht="11.25"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9:18" ht="11.25"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9:18" ht="11.25"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9:18" ht="11.25"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9:18" ht="11.25"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9:18" ht="11.25"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9:18" ht="11.25"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9:18" ht="11.25"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9:18" ht="11.25"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9:18" ht="11.25"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9:18" ht="11.25"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9:18" ht="11.25"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9:18" ht="11.25"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9:18" ht="11.25"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9:18" ht="11.25"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9:18" ht="11.25"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9:18" ht="11.25"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9:18" ht="11.25"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9:18" ht="11.25"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9:18" ht="11.25"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9:18" ht="11.25"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9:18" ht="11.25"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9:18" ht="11.25"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9:18" ht="11.25"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9:18" ht="11.25"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9:18" ht="11.25"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9:18" ht="11.25"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9:18" ht="11.25"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9:18" ht="11.25"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9:18" ht="11.25"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9:18" ht="11.25"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9:18" ht="11.25"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9:18" ht="11.25"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9:18" ht="11.25"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9:18" ht="11.25"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9:18" ht="11.25"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9:18" ht="11.25"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9:18" ht="11.25"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9:18" ht="11.25"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9:18" ht="11.25"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9:18" ht="11.25"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9:18" ht="11.25"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9:18" ht="11.25"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9:18" ht="11.25"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9:18" ht="11.25"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9:18" ht="11.25"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9:18" ht="11.25"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9:18" ht="11.25"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9:18" ht="11.25"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9:18" ht="11.25"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9:18" ht="11.25"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9:18" ht="11.25"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9:18" ht="11.25"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9:18" ht="11.25"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9:18" ht="11.25"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9:18" ht="11.25"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9:18" ht="11.25"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9:18" ht="11.25"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9:18" ht="11.25"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9:18" ht="11.25"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9:18" ht="11.25"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9:18" ht="11.25"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9:18" ht="11.25"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9:18" ht="11.25"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9:18" ht="11.25"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9:18" ht="11.25"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9:18" ht="11.25"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9:18" ht="11.25"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9:18" ht="11.25"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9:18" ht="11.25"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9:18" ht="11.25"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9:18" ht="11.25"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9:18" ht="11.25"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9:18" ht="11.25"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9:18" ht="11.25"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9:18" ht="11.25"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9:18" ht="11.25"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9:18" ht="11.25"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9:18" ht="11.25"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9:18" ht="11.25"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9:18" ht="11.25"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9:18" ht="11.25"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9:18" ht="11.25"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9:18" ht="11.25"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9:18" ht="11.25"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9:18" ht="11.25"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9:18" ht="11.25"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9:18" ht="11.25"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9:18" ht="11.25"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9:18" ht="11.25"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9:18" ht="11.25"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9:18" ht="11.25"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9:18" ht="11.25"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9:18" ht="11.25"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9:18" ht="11.25"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9:18" ht="11.25"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9:18" ht="11.25"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9:18" ht="11.25"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9:18" ht="11.25"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9:18" ht="11.25"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9:18" ht="11.25"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9:18" ht="11.25"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9:18" ht="11.25"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9:18" ht="11.25"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9:18" ht="11.25"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9:18" ht="11.25"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9:18" ht="11.25"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9:18" ht="11.25"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9:18" ht="11.25"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9:18" ht="11.25"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9:18" ht="11.25"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9:18" ht="11.25"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9:18" ht="11.25"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9:18" ht="11.25"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9:18" ht="11.25"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9:18" ht="11.25"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9:18" ht="11.25"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9:18" ht="11.25"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9:18" ht="11.25"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9:18" ht="11.25"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9:18" ht="11.25"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9:18" ht="11.25"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9:18" ht="11.25"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9:18" ht="11.25"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9:18" ht="11.25"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9:18" ht="11.25"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9:18" ht="11.25"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9:18" ht="11.25"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9:18" ht="11.25"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9:18" ht="11.25"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9:18" ht="11.25"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9:18" ht="11.25"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9:18" ht="11.25"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9:18" ht="11.25"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9:18" ht="11.25"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9:18" ht="11.25"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9:18" ht="11.25"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9:18" ht="11.25"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9:18" ht="11.25"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9:18" ht="11.25"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9:18" ht="11.25"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9:18" ht="11.25"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9:18" ht="11.25"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9:18" ht="11.25"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9:18" ht="11.25"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9:18" ht="11.25"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9:18" ht="11.25"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9:18" ht="11.25"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9:18" ht="11.25"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9:18" ht="11.25"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9:18" ht="11.25"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9:18" ht="11.25"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9:18" ht="11.25"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9:18" ht="11.25"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9:18" ht="11.25"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9:18" ht="11.25"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9:18" ht="11.25"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9:18" ht="11.25"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9:18" ht="11.25"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9:18" ht="11.25"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9:18" ht="11.25"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9:18" ht="11.25"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9:18" ht="11.25"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9:18" ht="11.25"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9:18" ht="11.25"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9:18" ht="11.25"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9:18" ht="11.25"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9:18" ht="11.25"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9:18" ht="11.25"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9:18" ht="11.25"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9:18" ht="11.25"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9:18" ht="11.25"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9:18" ht="11.25"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9:18" ht="11.25"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9:18" ht="11.25"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9:18" ht="11.25"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9:18" ht="11.25"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9:18" ht="11.25"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9:18" ht="11.25"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9:18" ht="11.25"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9:18" ht="11.25"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9:18" ht="11.25"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9:18" ht="11.25"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9:18" ht="11.25"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9:18" ht="11.25"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9:18" ht="11.25"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9:18" ht="11.25"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9:18" ht="11.25"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9:18" ht="11.25"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9:18" ht="11.25"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9:18" ht="11.25"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9:18" ht="11.25"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9:18" ht="11.25"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9:18" ht="11.25"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9:18" ht="11.25"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9:18" ht="11.25"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9:18" ht="11.25"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9:18" ht="11.25"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9:18" ht="11.25"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9:18" ht="11.25"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9:18" ht="11.25"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9:18" ht="11.25"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9:18" ht="11.25"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9:18" ht="11.25"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9:18" ht="11.25"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9:18" ht="11.25"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9:18" ht="11.25"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9:18" ht="11.25"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9:18" ht="11.25"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9:18" ht="11.25"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9:18" ht="11.25"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9:18" ht="11.25"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9:18" ht="11.25"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9:18" ht="11.25"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9:18" ht="11.25"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9:18" ht="11.25"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9:18" ht="11.25"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9:18" ht="11.25"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9:18" ht="11.25"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9:18" ht="11.25"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9:18" ht="11.25"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9:18" ht="11.25"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9:18" ht="11.25"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9:18" ht="11.25"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9:18" ht="11.25"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9:18" ht="11.25"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9:18" ht="11.25"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9:18" ht="11.25"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9:18" ht="11.25"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9:18" ht="11.25"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9:18" ht="11.25"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9:18" ht="11.25"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9:18" ht="11.25"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9:18" ht="11.25"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9:18" ht="11.25"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9:18" ht="11.25"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9:18" ht="11.25"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9:18" ht="11.25"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9:18" ht="11.25"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9:18" ht="11.25"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9:18" ht="11.25"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9:18" ht="11.25"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9:18" ht="11.25"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9:18" ht="11.25"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9:18" ht="11.25"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9:18" ht="11.25"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9:18" ht="11.25"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9:18" ht="11.25"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9:18" ht="11.25"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9:18" ht="11.25"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9:18" ht="11.25"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9:18" ht="11.25"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9:18" ht="11.25"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9:18" ht="11.25"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9:18" ht="11.25"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9:18" ht="11.25"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9:18" ht="11.25"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9:18" ht="11.25"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9:18" ht="11.25"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9:18" ht="11.25"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9:18" ht="11.25"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9:18" ht="11.25"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9:18" ht="11.25"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9:18" ht="11.25"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9:18" ht="11.25"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9:18" ht="11.25"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9:18" ht="11.25"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9:18" ht="11.25"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9:18" ht="11.25"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9:18" ht="11.25"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9:18" ht="11.25"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9:18" ht="11.25"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9:18" ht="11.25"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9:18" ht="11.25"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9:18" ht="11.25"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9:18" ht="11.25"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9:18" ht="11.25"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9:18" ht="11.25"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9:18" ht="11.25"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9:18" ht="11.25"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9:18" ht="11.25"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9:18" ht="11.25"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9:18" ht="11.25"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9:18" ht="11.25"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9:18" ht="11.25"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9:18" ht="11.25"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9:18" ht="11.25"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9:18" ht="11.25"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9:18" ht="11.25"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9:18" ht="11.25"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9:18" ht="11.25"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9:18" ht="11.25"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9:18" ht="11.25"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9:18" ht="11.25"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9:18" ht="11.25"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9:18" ht="11.25"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9:18" ht="11.25"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9:18" ht="11.25"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9:18" ht="11.25"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9:18" ht="11.25"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9:18" ht="11.25"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9:18" ht="11.25"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9:18" ht="11.25"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9:18" ht="11.25"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9:18" ht="11.25"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9:18" ht="11.25"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9:18" ht="11.25"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9:18" ht="11.25"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9:18" ht="11.25"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9:18" ht="11.25"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9:18" ht="11.25"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9:18" ht="11.25"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9:18" ht="11.25"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9:18" ht="11.25"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9:18" ht="11.25"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9:18" ht="11.25"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9:18" ht="11.25"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9:18" ht="11.25"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9:18" ht="11.25"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9:18" ht="11.25"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9:18" ht="11.25"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9:18" ht="11.25"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9:18" ht="11.25"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9:18" ht="11.25"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9:18" ht="11.25"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9:18" ht="11.25"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9:18" ht="11.25"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9:18" ht="11.25"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9:18" ht="11.25"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9:18" ht="11.25"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9:18" ht="11.25"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9:18" ht="11.25"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9:18" ht="11.25"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9:18" ht="11.25"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9:18" ht="11.25"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9:18" ht="11.25"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9:18" ht="11.25"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9:18" ht="11.25"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9:18" ht="11.25"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9:18" ht="11.25"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9:18" ht="11.25"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9:18" ht="11.25"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9:18" ht="11.25"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9:18" ht="11.25"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9:18" ht="11.25"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9:18" ht="11.25"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9:18" ht="11.25"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9:18" ht="11.25"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9:18" ht="11.25"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9:18" ht="11.25"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9:18" ht="11.25"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9:18" ht="11.25"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9:18" ht="11.25"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9:18" ht="11.25"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9:18" ht="11.25"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9:18" ht="11.25"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9:18" ht="11.25"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9:18" ht="11.25"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9:18" ht="11.25"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9:18" ht="11.25"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9:18" ht="11.25"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9:18" ht="11.25"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9:18" ht="11.25"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9:18" ht="11.25"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9:18" ht="11.25"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9:18" ht="11.25"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9:18" ht="11.25"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9:18" ht="11.25"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9:18" ht="11.25"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9:18" ht="11.25"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9:18" ht="11.25"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9:18" ht="11.25"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9:18" ht="11.25"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9:18" ht="11.25"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9:18" ht="11.25"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9:18" ht="11.25"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9:18" ht="11.25"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9:18" ht="11.25"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9:18" ht="11.25"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9:18" ht="11.25"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9:18" ht="11.25"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9:18" ht="11.25"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9:18" ht="11.25"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9:18" ht="11.25"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9:18" ht="11.25"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9:18" ht="11.25"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9:18" ht="11.25"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9:18" ht="11.25"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9:18" ht="11.25"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9:18" ht="11.25"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9:18" ht="11.25"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9:18" ht="11.25"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9:18" ht="11.25"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9:18" ht="11.25"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9:18" ht="11.25"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9:18" ht="11.25"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9:18" ht="11.25"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9:18" ht="11.25"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9:18" ht="11.25"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9:18" ht="11.25"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9:18" ht="11.25"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9:18" ht="11.25"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9:18" ht="11.25"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9:18" ht="11.25"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9:18" ht="11.25"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9:18" ht="11.25"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9:18" ht="11.25"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9:18" ht="11.25"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9:18" ht="11.25"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9:18" ht="11.25"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9:18" ht="11.25"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9:18" ht="11.25"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9:18" ht="11.25"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9:18" ht="11.25"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9:18" ht="11.25"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9:18" ht="11.25"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9:18" ht="11.25"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9:18" ht="11.25"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9:18" ht="11.25"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9:18" ht="11.25"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9:18" ht="11.25"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9:18" ht="11.25"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9:18" ht="11.25"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9:18" ht="11.25"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9:18" ht="11.25"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9:18" ht="11.25"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9:18" ht="11.25"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9:18" ht="11.25"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9:18" ht="11.25"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9:18" ht="11.25"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9:18" ht="11.25"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9:18" ht="11.25"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9:18" ht="11.25"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9:18" ht="11.25"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9:18" ht="11.25"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9:18" ht="11.25"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9:18" ht="11.25"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9:18" ht="11.25"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9:18" ht="11.25"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9:18" ht="11.25"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9:18" ht="11.25"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9:18" ht="11.25"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9:18" ht="11.25"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9:18" ht="11.25"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9:18" ht="11.25"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9:18" ht="11.25"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9:18" ht="11.25"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9:18" ht="11.25"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9:18" ht="11.25"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9:18" ht="11.25"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9:18" ht="11.25"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9:18" ht="11.25"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9:18" ht="11.25"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9:18" ht="11.25"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9:18" ht="11.25"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9:18" ht="11.25"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9:18" ht="11.25"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9:18" ht="11.25"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9:18" ht="11.25"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9:18" ht="11.25"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9:18" ht="11.25"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9:18" ht="11.25"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9:18" ht="11.25"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9:18" ht="11.25"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9:18" ht="11.25"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9:18" ht="11.25"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9:18" ht="11.25"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9:18" ht="11.25"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9:18" ht="11.25"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9:18" ht="11.25"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9:18" ht="11.25"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9:18" ht="11.25"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9:18" ht="11.25"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9:18" ht="11.25"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9:18" ht="11.25"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9:18" ht="11.25"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9:18" ht="11.25"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9:18" ht="11.25"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9:18" ht="11.25"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9:18" ht="11.25"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9:18" ht="11.25"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9:18" ht="11.25"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9:18" ht="11.25"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9:18" ht="11.25"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9:18" ht="11.25"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9:18" ht="11.25"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9:18" ht="11.25"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9:18" ht="11.25"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9:18" ht="11.25"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9:18" ht="11.25"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9:18" ht="11.25"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9:18" ht="11.25"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9:18" ht="11.25"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9:18" ht="11.25"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9:18" ht="11.25"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9:18" ht="11.25"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9:18" ht="11.25"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9:18" ht="11.25"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9:18" ht="11.25"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9:18" ht="11.25"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9:18" ht="11.25"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9:18" ht="11.25"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9:18" ht="11.25"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9:18" ht="11.25"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9:18" ht="11.25"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9:18" ht="11.25"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9:18" ht="11.25"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9:18" ht="11.25"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9:18" ht="11.25"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9:18" ht="11.25"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9:18" ht="11.25"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9:18" ht="11.25"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9:18" ht="11.25"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9:18" ht="11.25"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9:18" ht="11.25"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9:18" ht="11.25"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9:18" ht="11.25"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9:18" ht="11.25"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9:18" ht="11.25"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9:18" ht="11.25"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9:18" ht="11.25"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9:18" ht="11.25"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9:18" ht="11.25"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9:18" ht="11.25"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9:18" ht="11.25"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9:18" ht="11.25"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9:18" ht="11.25"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9:18" ht="11.25"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9:18" ht="11.25"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9:18" ht="11.25"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9:18" ht="11.25"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9:18" ht="11.25"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9:18" ht="11.25"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9:18" ht="11.25"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9:18" ht="11.25"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9:18" ht="11.25"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9:18" ht="11.25"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9:18" ht="11.25"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9:18" ht="11.25"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9:18" ht="11.25"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9:18" ht="11.25"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9:18" ht="11.25"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9:18" ht="11.25"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9:18" ht="11.25"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9:18" ht="11.25"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9:18" ht="11.25"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9:18" ht="11.25"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9:18" ht="11.25"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9:18" ht="11.25"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9:18" ht="11.25"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9:18" ht="11.25"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9:18" ht="11.25"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9:18" ht="11.25"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9:18" ht="11.25"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9:18" ht="11.25"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9:18" ht="11.25"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9:18" ht="11.25"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9:18" ht="11.25"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9:18" ht="11.25"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9:18" ht="11.25"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9:18" ht="11.25"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9:18" ht="11.25"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9:18" ht="11.25"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9:18" ht="11.25"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9:18" ht="11.25"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9:18" ht="11.25"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9:18" ht="11.25"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9:18" ht="11.25"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9:18" ht="11.25"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9:18" ht="11.25"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9:18" ht="11.25"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9:18" ht="11.25"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9:18" ht="11.25"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9:18" ht="11.25"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9:18" ht="11.25"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9:18" ht="11.25"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9:18" ht="11.25"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9:18" ht="11.25"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9:18" ht="11.25"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9:18" ht="11.25"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9:18" ht="11.25">
      <c r="I999" s="5"/>
      <c r="J999" s="5"/>
      <c r="K999" s="5"/>
      <c r="L999" s="5"/>
      <c r="M999" s="5"/>
      <c r="N999" s="5"/>
      <c r="O999" s="5"/>
      <c r="P999" s="5"/>
      <c r="Q999" s="5"/>
      <c r="R999" s="5"/>
    </row>
  </sheetData>
  <sheetProtection/>
  <mergeCells count="1">
    <mergeCell ref="A3:C5"/>
  </mergeCells>
  <conditionalFormatting sqref="V4:V10">
    <cfRule type="cellIs" priority="1" dxfId="3" operator="between" stopIfTrue="1">
      <formula>$G$81</formula>
      <formula>$G$82</formula>
    </cfRule>
    <cfRule type="cellIs" priority="2" dxfId="2" operator="equal" stopIfTrue="1">
      <formula>$G$80</formula>
    </cfRule>
    <cfRule type="cellIs" priority="3" dxfId="1" operator="between" stopIfTrue="1">
      <formula>$G$83</formula>
      <formula>$G$85</formula>
    </cfRule>
  </conditionalFormatting>
  <conditionalFormatting sqref="G112:G350 A14:F111">
    <cfRule type="cellIs" priority="4" dxfId="3" operator="between" stopIfTrue="1">
      <formula>$V$5</formula>
      <formula>$V$6</formula>
    </cfRule>
    <cfRule type="cellIs" priority="5" dxfId="2" operator="equal" stopIfTrue="1">
      <formula>$V$4</formula>
    </cfRule>
    <cfRule type="cellIs" priority="6" dxfId="1" operator="between" stopIfTrue="1">
      <formula>$V$7</formula>
      <formula>$V$10</formula>
    </cfRule>
  </conditionalFormatting>
  <conditionalFormatting sqref="G14:G111">
    <cfRule type="cellIs" priority="7" dxfId="3" operator="between" stopIfTrue="1">
      <formula>$V$5</formula>
      <formula>$V$6</formula>
    </cfRule>
    <cfRule type="cellIs" priority="8" dxfId="2" operator="equal" stopIfTrue="1">
      <formula>$V$4</formula>
    </cfRule>
    <cfRule type="cellIs" priority="9" dxfId="1" operator="between" stopIfTrue="1">
      <formula>$V$7</formula>
      <formula>$V$9</formula>
    </cfRule>
  </conditionalFormatting>
  <conditionalFormatting sqref="I14:R999">
    <cfRule type="expression" priority="19" dxfId="23" stopIfTrue="1">
      <formula>DAY(I$3)=DAY(NOW())</formula>
    </cfRule>
  </conditionalFormatting>
  <dataValidations count="3">
    <dataValidation type="list" allowBlank="1" showInputMessage="1" showErrorMessage="1" sqref="G14:G350">
      <formula1>StatusOptions</formula1>
    </dataValidation>
    <dataValidation type="list" allowBlank="1" showInputMessage="1" showErrorMessage="1" sqref="G13">
      <formula1>$G$86:$G$92</formula1>
    </dataValidation>
    <dataValidation type="list" allowBlank="1" showInputMessage="1" showErrorMessage="1" sqref="E14:E111">
      <formula1>TeamMembers</formula1>
    </dataValidation>
  </dataValidations>
  <hyperlinks>
    <hyperlink ref="A12" location="'Product Backlog'!A1" display="PID"/>
  </hyperlinks>
  <printOptions/>
  <pageMargins left="0.75" right="0.75" top="1" bottom="1" header="0.5" footer="0.5"/>
  <pageSetup horizontalDpi="600" verticalDpi="600" orientation="portrait" paperSize="9" r:id="rId4"/>
  <headerFooter alignWithMargins="0">
    <oddHeader>&amp;LClassification: Internal (Restricted Distr.)&amp;CStatus: Draft&amp;RExpiry Date: 2010-05-19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39"/>
  <sheetViews>
    <sheetView zoomScalePageLayoutView="0" workbookViewId="0" topLeftCell="A1">
      <selection activeCell="A37" sqref="A37:A39"/>
    </sheetView>
  </sheetViews>
  <sheetFormatPr defaultColWidth="9.140625" defaultRowHeight="12.75"/>
  <cols>
    <col min="1" max="3" width="9.140625" style="142" customWidth="1"/>
    <col min="4" max="4" width="32.7109375" style="142" customWidth="1"/>
    <col min="5" max="5" width="9.140625" style="142" customWidth="1"/>
    <col min="6" max="6" width="32.7109375" style="142" customWidth="1"/>
    <col min="7" max="16384" width="9.140625" style="142" customWidth="1"/>
  </cols>
  <sheetData>
    <row r="1" spans="1:6" ht="12.75">
      <c r="A1" s="145" t="s">
        <v>62</v>
      </c>
      <c r="B1" s="146">
        <v>1</v>
      </c>
      <c r="C1" s="147" t="s">
        <v>63</v>
      </c>
      <c r="D1" s="148" t="s">
        <v>64</v>
      </c>
      <c r="E1" s="148"/>
      <c r="F1" s="138"/>
    </row>
    <row r="2" spans="1:6" ht="12.75">
      <c r="A2" s="139" t="s">
        <v>65</v>
      </c>
      <c r="B2" s="149" t="s">
        <v>66</v>
      </c>
      <c r="C2" s="149"/>
      <c r="D2" s="149"/>
      <c r="E2" s="149"/>
      <c r="F2" s="150"/>
    </row>
    <row r="3" spans="1:6" ht="12.75">
      <c r="A3" s="151"/>
      <c r="B3" s="152"/>
      <c r="C3" s="152"/>
      <c r="D3" s="152"/>
      <c r="E3" s="152"/>
      <c r="F3" s="153"/>
    </row>
    <row r="4" spans="1:6" ht="12.75">
      <c r="A4" s="154"/>
      <c r="B4" s="155"/>
      <c r="C4" s="155"/>
      <c r="D4" s="155"/>
      <c r="E4" s="155"/>
      <c r="F4" s="156"/>
    </row>
    <row r="5" spans="1:6" ht="12.75">
      <c r="A5" s="157" t="str">
        <f>CONCATENATE("Responsible Person: ")</f>
        <v>Responsible Person: </v>
      </c>
      <c r="B5" s="158"/>
      <c r="C5" s="158"/>
      <c r="D5" s="158"/>
      <c r="E5" s="158"/>
      <c r="F5" s="159"/>
    </row>
    <row r="6" spans="1:6" ht="26.25" thickBot="1">
      <c r="A6" s="160" t="s">
        <v>67</v>
      </c>
      <c r="B6" s="161">
        <v>5</v>
      </c>
      <c r="C6" s="162" t="s">
        <v>68</v>
      </c>
      <c r="D6" s="163"/>
      <c r="E6" s="162" t="s">
        <v>69</v>
      </c>
      <c r="F6" s="164"/>
    </row>
    <row r="8" ht="13.5" thickBot="1"/>
    <row r="9" spans="1:6" ht="12.75">
      <c r="A9" s="145" t="s">
        <v>62</v>
      </c>
      <c r="B9" s="146">
        <v>1</v>
      </c>
      <c r="C9" s="147" t="s">
        <v>63</v>
      </c>
      <c r="D9" s="148" t="s">
        <v>64</v>
      </c>
      <c r="E9" s="148"/>
      <c r="F9" s="138"/>
    </row>
    <row r="10" spans="1:6" ht="12.75">
      <c r="A10" s="139" t="s">
        <v>65</v>
      </c>
      <c r="B10" s="149" t="s">
        <v>70</v>
      </c>
      <c r="C10" s="149"/>
      <c r="D10" s="149"/>
      <c r="E10" s="149"/>
      <c r="F10" s="150"/>
    </row>
    <row r="11" spans="1:6" ht="12.75">
      <c r="A11" s="151"/>
      <c r="B11" s="152"/>
      <c r="C11" s="152"/>
      <c r="D11" s="152"/>
      <c r="E11" s="152"/>
      <c r="F11" s="153"/>
    </row>
    <row r="12" spans="1:6" ht="12.75">
      <c r="A12" s="154"/>
      <c r="B12" s="155"/>
      <c r="C12" s="155"/>
      <c r="D12" s="155"/>
      <c r="E12" s="155"/>
      <c r="F12" s="156"/>
    </row>
    <row r="13" spans="1:6" ht="12.75">
      <c r="A13" s="157" t="str">
        <f>CONCATENATE("Responsible Person: ")</f>
        <v>Responsible Person: </v>
      </c>
      <c r="B13" s="158"/>
      <c r="C13" s="158"/>
      <c r="D13" s="158"/>
      <c r="E13" s="158"/>
      <c r="F13" s="159"/>
    </row>
    <row r="14" spans="1:6" ht="26.25" thickBot="1">
      <c r="A14" s="160" t="s">
        <v>67</v>
      </c>
      <c r="B14" s="161">
        <v>7</v>
      </c>
      <c r="C14" s="162" t="s">
        <v>68</v>
      </c>
      <c r="D14" s="163"/>
      <c r="E14" s="162" t="s">
        <v>69</v>
      </c>
      <c r="F14" s="164"/>
    </row>
    <row r="16" ht="13.5" thickBot="1"/>
    <row r="17" spans="1:6" ht="12.75">
      <c r="A17" s="145" t="s">
        <v>62</v>
      </c>
      <c r="B17" s="146">
        <v>2</v>
      </c>
      <c r="C17" s="147" t="s">
        <v>63</v>
      </c>
      <c r="D17" s="148" t="s">
        <v>71</v>
      </c>
      <c r="E17" s="148"/>
      <c r="F17" s="138"/>
    </row>
    <row r="18" spans="1:6" ht="12.75">
      <c r="A18" s="139" t="s">
        <v>65</v>
      </c>
      <c r="B18" s="149" t="s">
        <v>72</v>
      </c>
      <c r="C18" s="149"/>
      <c r="D18" s="149"/>
      <c r="E18" s="149"/>
      <c r="F18" s="150"/>
    </row>
    <row r="19" spans="1:6" ht="12.75">
      <c r="A19" s="151"/>
      <c r="B19" s="152"/>
      <c r="C19" s="152"/>
      <c r="D19" s="152"/>
      <c r="E19" s="152"/>
      <c r="F19" s="153"/>
    </row>
    <row r="20" spans="1:6" ht="12.75">
      <c r="A20" s="154"/>
      <c r="B20" s="155"/>
      <c r="C20" s="155"/>
      <c r="D20" s="155"/>
      <c r="E20" s="155"/>
      <c r="F20" s="156"/>
    </row>
    <row r="21" spans="1:6" ht="12.75">
      <c r="A21" s="157" t="str">
        <f>CONCATENATE("Responsible Person: ")</f>
        <v>Responsible Person: </v>
      </c>
      <c r="B21" s="158"/>
      <c r="C21" s="158"/>
      <c r="D21" s="158"/>
      <c r="E21" s="158"/>
      <c r="F21" s="159"/>
    </row>
    <row r="22" spans="1:6" ht="26.25" thickBot="1">
      <c r="A22" s="160" t="s">
        <v>67</v>
      </c>
      <c r="B22" s="161">
        <v>12</v>
      </c>
      <c r="C22" s="162" t="s">
        <v>68</v>
      </c>
      <c r="D22" s="163"/>
      <c r="E22" s="162" t="s">
        <v>69</v>
      </c>
      <c r="F22" s="164"/>
    </row>
    <row r="24" ht="13.5" thickBot="1"/>
    <row r="25" spans="1:6" ht="12.75">
      <c r="A25" s="145" t="s">
        <v>62</v>
      </c>
      <c r="B25" s="146">
        <v>2</v>
      </c>
      <c r="C25" s="147" t="s">
        <v>63</v>
      </c>
      <c r="D25" s="148" t="s">
        <v>71</v>
      </c>
      <c r="E25" s="148"/>
      <c r="F25" s="138"/>
    </row>
    <row r="26" spans="1:6" ht="12.75">
      <c r="A26" s="139" t="s">
        <v>65</v>
      </c>
      <c r="B26" s="149" t="s">
        <v>73</v>
      </c>
      <c r="C26" s="149"/>
      <c r="D26" s="149"/>
      <c r="E26" s="149"/>
      <c r="F26" s="150"/>
    </row>
    <row r="27" spans="1:6" ht="12.75">
      <c r="A27" s="151"/>
      <c r="B27" s="152"/>
      <c r="C27" s="152"/>
      <c r="D27" s="152"/>
      <c r="E27" s="152"/>
      <c r="F27" s="153"/>
    </row>
    <row r="28" spans="1:6" ht="12.75">
      <c r="A28" s="154"/>
      <c r="B28" s="155"/>
      <c r="C28" s="155"/>
      <c r="D28" s="155"/>
      <c r="E28" s="155"/>
      <c r="F28" s="156"/>
    </row>
    <row r="29" spans="1:6" ht="12.75">
      <c r="A29" s="157" t="str">
        <f>CONCATENATE("Responsible Person: ")</f>
        <v>Responsible Person: </v>
      </c>
      <c r="B29" s="158"/>
      <c r="C29" s="158"/>
      <c r="D29" s="158"/>
      <c r="E29" s="158"/>
      <c r="F29" s="159"/>
    </row>
    <row r="30" spans="1:6" ht="26.25" thickBot="1">
      <c r="A30" s="160" t="s">
        <v>67</v>
      </c>
      <c r="B30" s="161">
        <v>9</v>
      </c>
      <c r="C30" s="162" t="s">
        <v>68</v>
      </c>
      <c r="D30" s="163"/>
      <c r="E30" s="162" t="s">
        <v>69</v>
      </c>
      <c r="F30" s="164"/>
    </row>
    <row r="36" ht="12.75">
      <c r="A36" s="3" t="s">
        <v>151</v>
      </c>
    </row>
    <row r="37" ht="12.75">
      <c r="A37" s="179" t="s">
        <v>106</v>
      </c>
    </row>
    <row r="38" ht="12.75">
      <c r="A38" s="179" t="s">
        <v>152</v>
      </c>
    </row>
    <row r="39" ht="12.75">
      <c r="A39" s="179" t="s"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fitToHeight="100" fitToWidth="1" horizontalDpi="600" verticalDpi="600" orientation="portrait" paperSize="9" r:id="rId1"/>
  <headerFooter alignWithMargins="0">
    <oddHeader>&amp;LClassification: Internal (Restricted Distr.)&amp;CStatus: Draft&amp;RExpiry Date: 2010-05-19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A1">
      <pane xSplit="6" topLeftCell="G1" activePane="topRight" state="frozen"/>
      <selection pane="topLeft" activeCell="E15" sqref="A15:IV15"/>
      <selection pane="topRight" activeCell="K17" sqref="K17"/>
    </sheetView>
  </sheetViews>
  <sheetFormatPr defaultColWidth="9.140625" defaultRowHeight="12.75"/>
  <cols>
    <col min="1" max="1" width="13.8515625" style="1" customWidth="1"/>
    <col min="2" max="2" width="18.421875" style="1" customWidth="1"/>
    <col min="3" max="4" width="8.8515625" style="1" hidden="1" customWidth="1"/>
    <col min="5" max="5" width="8.00390625" style="1" hidden="1" customWidth="1"/>
    <col min="6" max="6" width="8.57421875" style="1" hidden="1" customWidth="1"/>
    <col min="7" max="16384" width="9.140625" style="1" customWidth="1"/>
  </cols>
  <sheetData>
    <row r="1" spans="1:2" ht="11.25">
      <c r="A1" s="30" t="s">
        <v>131</v>
      </c>
      <c r="B1" s="31">
        <v>0.8</v>
      </c>
    </row>
    <row r="2" spans="1:2" ht="21.75" customHeight="1">
      <c r="A2" s="51" t="s">
        <v>142</v>
      </c>
      <c r="B2" s="2">
        <v>7.5</v>
      </c>
    </row>
    <row r="3" spans="1:2" ht="11.25">
      <c r="A3" s="2" t="s">
        <v>143</v>
      </c>
      <c r="B3" s="32">
        <f>B2*B1</f>
        <v>6</v>
      </c>
    </row>
    <row r="4" ht="12.75">
      <c r="F4" s="33" t="s">
        <v>132</v>
      </c>
    </row>
    <row r="5" ht="11.25"/>
    <row r="6" spans="1:9" ht="11.25">
      <c r="A6" s="2" t="s">
        <v>133</v>
      </c>
      <c r="B6" s="2" t="s">
        <v>134</v>
      </c>
      <c r="C6" s="2" t="s">
        <v>141</v>
      </c>
      <c r="D6" s="2"/>
      <c r="E6" s="2"/>
      <c r="F6" s="2"/>
      <c r="G6" s="56" t="s">
        <v>753</v>
      </c>
      <c r="H6" s="56" t="s">
        <v>754</v>
      </c>
      <c r="I6" s="56" t="s">
        <v>755</v>
      </c>
    </row>
    <row r="7" spans="3:6" ht="11.25">
      <c r="C7" s="45" t="s">
        <v>135</v>
      </c>
      <c r="D7" s="46" t="s">
        <v>136</v>
      </c>
      <c r="E7" s="46" t="s">
        <v>137</v>
      </c>
      <c r="F7" s="47" t="s">
        <v>138</v>
      </c>
    </row>
    <row r="8" spans="1:9" ht="11.25">
      <c r="A8" s="1" t="s">
        <v>113</v>
      </c>
      <c r="B8" s="1" t="s">
        <v>114</v>
      </c>
      <c r="C8" s="48">
        <f>SUM(D8:F8)</f>
        <v>1</v>
      </c>
      <c r="D8" s="49">
        <v>0</v>
      </c>
      <c r="E8" s="49">
        <v>1</v>
      </c>
      <c r="F8" s="50">
        <v>0</v>
      </c>
      <c r="G8" s="1">
        <v>35</v>
      </c>
      <c r="H8" s="181">
        <v>0.8</v>
      </c>
      <c r="I8" s="1">
        <f>G8*H8</f>
        <v>28</v>
      </c>
    </row>
    <row r="9" spans="1:9" ht="11.25">
      <c r="A9" s="1" t="s">
        <v>115</v>
      </c>
      <c r="B9" s="1" t="s">
        <v>116</v>
      </c>
      <c r="C9" s="48">
        <f>SUM(D9:F9)</f>
        <v>1</v>
      </c>
      <c r="D9" s="49">
        <v>1</v>
      </c>
      <c r="E9" s="49">
        <v>0</v>
      </c>
      <c r="F9" s="50">
        <v>0</v>
      </c>
      <c r="G9" s="1">
        <v>60</v>
      </c>
      <c r="H9" s="181">
        <v>0.8</v>
      </c>
      <c r="I9" s="1">
        <f aca="true" t="shared" si="0" ref="I9:I17">G9*H9</f>
        <v>48</v>
      </c>
    </row>
    <row r="10" spans="1:9" ht="11.25">
      <c r="A10" s="1" t="s">
        <v>117</v>
      </c>
      <c r="B10" s="1" t="s">
        <v>1</v>
      </c>
      <c r="C10" s="48">
        <f>SUM(D10:F10)</f>
        <v>1</v>
      </c>
      <c r="D10" s="49">
        <v>0</v>
      </c>
      <c r="E10" s="49">
        <v>0</v>
      </c>
      <c r="F10" s="50">
        <v>1</v>
      </c>
      <c r="G10" s="1">
        <v>60</v>
      </c>
      <c r="H10" s="181">
        <v>0.8</v>
      </c>
      <c r="I10" s="1">
        <f t="shared" si="0"/>
        <v>48</v>
      </c>
    </row>
    <row r="11" spans="1:9" ht="11.25">
      <c r="A11" s="1" t="s">
        <v>127</v>
      </c>
      <c r="B11" s="1" t="s">
        <v>118</v>
      </c>
      <c r="C11" s="53"/>
      <c r="D11" s="49"/>
      <c r="E11" s="49"/>
      <c r="F11" s="50"/>
      <c r="G11" s="1">
        <v>60</v>
      </c>
      <c r="H11" s="181">
        <v>0.8</v>
      </c>
      <c r="I11" s="1">
        <f t="shared" si="0"/>
        <v>48</v>
      </c>
    </row>
    <row r="12" spans="1:9" s="56" customFormat="1" ht="11.25">
      <c r="A12" s="56" t="s">
        <v>119</v>
      </c>
      <c r="B12" s="56" t="s">
        <v>120</v>
      </c>
      <c r="C12" s="53"/>
      <c r="D12" s="49"/>
      <c r="E12" s="49"/>
      <c r="F12" s="50"/>
      <c r="G12" s="1">
        <v>60</v>
      </c>
      <c r="H12" s="181">
        <v>0.8</v>
      </c>
      <c r="I12" s="1">
        <f t="shared" si="0"/>
        <v>48</v>
      </c>
    </row>
    <row r="13" spans="1:9" s="56" customFormat="1" ht="11.25">
      <c r="A13" s="56" t="s">
        <v>121</v>
      </c>
      <c r="B13" s="56" t="s">
        <v>122</v>
      </c>
      <c r="C13" s="53"/>
      <c r="D13" s="49"/>
      <c r="E13" s="49"/>
      <c r="F13" s="50"/>
      <c r="G13" s="1">
        <v>60</v>
      </c>
      <c r="H13" s="181">
        <v>0.8</v>
      </c>
      <c r="I13" s="1">
        <f t="shared" si="0"/>
        <v>48</v>
      </c>
    </row>
    <row r="14" spans="1:9" s="56" customFormat="1" ht="11.25">
      <c r="A14" s="56" t="s">
        <v>123</v>
      </c>
      <c r="B14" s="56" t="s">
        <v>124</v>
      </c>
      <c r="C14" s="53"/>
      <c r="D14" s="49"/>
      <c r="E14" s="49"/>
      <c r="F14" s="50"/>
      <c r="G14" s="1">
        <v>60</v>
      </c>
      <c r="H14" s="181">
        <v>0.8</v>
      </c>
      <c r="I14" s="1">
        <f t="shared" si="0"/>
        <v>48</v>
      </c>
    </row>
    <row r="15" spans="1:9" s="56" customFormat="1" ht="11.25">
      <c r="A15" s="56" t="s">
        <v>128</v>
      </c>
      <c r="B15" s="56" t="s">
        <v>125</v>
      </c>
      <c r="C15" s="53"/>
      <c r="D15" s="49"/>
      <c r="E15" s="49"/>
      <c r="F15" s="50"/>
      <c r="G15" s="1">
        <v>60</v>
      </c>
      <c r="H15" s="181">
        <v>0.8</v>
      </c>
      <c r="I15" s="1">
        <f t="shared" si="0"/>
        <v>48</v>
      </c>
    </row>
    <row r="16" spans="1:9" s="56" customFormat="1" ht="11.25">
      <c r="A16" s="56" t="s">
        <v>55</v>
      </c>
      <c r="B16" s="56" t="s">
        <v>89</v>
      </c>
      <c r="C16" s="53"/>
      <c r="D16" s="49"/>
      <c r="E16" s="49"/>
      <c r="F16" s="50"/>
      <c r="G16" s="1">
        <v>60</v>
      </c>
      <c r="H16" s="181">
        <v>0.8</v>
      </c>
      <c r="I16" s="1">
        <f t="shared" si="0"/>
        <v>48</v>
      </c>
    </row>
    <row r="17" spans="1:9" s="56" customFormat="1" ht="11.25">
      <c r="A17" s="56" t="s">
        <v>108</v>
      </c>
      <c r="B17" s="56" t="s">
        <v>86</v>
      </c>
      <c r="C17" s="53"/>
      <c r="D17" s="49"/>
      <c r="E17" s="49"/>
      <c r="F17" s="50"/>
      <c r="G17" s="1">
        <v>60</v>
      </c>
      <c r="H17" s="181">
        <v>0.8</v>
      </c>
      <c r="I17" s="1">
        <f t="shared" si="0"/>
        <v>48</v>
      </c>
    </row>
    <row r="18" spans="1:9" ht="12.75">
      <c r="A18" s="1"/>
      <c r="I18">
        <f>SUM(I8:I17)</f>
        <v>460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E23" s="35"/>
    </row>
    <row r="24" ht="12.75">
      <c r="D24" s="34"/>
    </row>
    <row r="25" ht="12.75">
      <c r="D25" s="34"/>
    </row>
    <row r="26" ht="12.75">
      <c r="D26" s="34"/>
    </row>
    <row r="27" ht="12.75">
      <c r="D27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hyperlinks>
    <hyperlink ref="F4" r:id="rId1" display="Date/Week/WD"/>
  </hyperlinks>
  <printOptions/>
  <pageMargins left="0.75" right="0.75" top="1" bottom="1" header="0.5" footer="0.5"/>
  <pageSetup horizontalDpi="600" verticalDpi="600" orientation="portrait" paperSize="9" r:id="rId4"/>
  <headerFooter alignWithMargins="0">
    <oddHeader>&amp;LClassification: Internal (Restricted Distr.)&amp;CStatus: Draft&amp;RExpiry Date: 2010-05-19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Sten Otto Johnsen</cp:lastModifiedBy>
  <cp:lastPrinted>2010-10-12T13:49:13Z</cp:lastPrinted>
  <dcterms:created xsi:type="dcterms:W3CDTF">2009-05-20T10:31:17Z</dcterms:created>
  <dcterms:modified xsi:type="dcterms:W3CDTF">2010-11-23T15:06:29Z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  <property fmtid="{D5CDD505-2E9C-101B-9397-08002B2CF9AE}" pid="3" name="Expiry Date">
    <vt:lpwstr>2011-05-19T00:00:00Z</vt:lpwstr>
  </property>
  <property fmtid="{D5CDD505-2E9C-101B-9397-08002B2CF9AE}" pid="4" name="CS_ACTIVITY">
    <vt:lpwstr>27</vt:lpwstr>
  </property>
  <property fmtid="{D5CDD505-2E9C-101B-9397-08002B2CF9AE}" pid="5" name="CS_COUNTRY">
    <vt:lpwstr>Norway</vt:lpwstr>
  </property>
  <property fmtid="{D5CDD505-2E9C-101B-9397-08002B2CF9AE}" pid="6" name="CS_DISCIPLINE">
    <vt:lpwstr>IT support</vt:lpwstr>
  </property>
  <property fmtid="{D5CDD505-2E9C-101B-9397-08002B2CF9AE}" pid="7" name="Security Classification">
    <vt:lpwstr>Internal (Restricted Distribution)</vt:lpwstr>
  </property>
  <property fmtid="{D5CDD505-2E9C-101B-9397-08002B2CF9AE}" pid="8" name="CS_TECHNICALDOCUMENTTYPE">
    <vt:lpwstr>(None)</vt:lpwstr>
  </property>
  <property fmtid="{D5CDD505-2E9C-101B-9397-08002B2CF9AE}" pid="9" name="CS_CATEGORY">
    <vt:lpwstr>21</vt:lpwstr>
  </property>
  <property fmtid="{D5CDD505-2E9C-101B-9397-08002B2CF9AE}" pid="10" name="CS_DECISIONGATE">
    <vt:lpwstr>(None)</vt:lpwstr>
  </property>
  <property fmtid="{D5CDD505-2E9C-101B-9397-08002B2CF9AE}" pid="11" name="CS_KEYWORD">
    <vt:lpwstr/>
  </property>
  <property fmtid="{D5CDD505-2E9C-101B-9397-08002B2CF9AE}" pid="12" name="CS_JOURNALNUMBER">
    <vt:lpwstr/>
  </property>
  <property fmtid="{D5CDD505-2E9C-101B-9397-08002B2CF9AE}" pid="13" name="CS_ARCHIVEID">
    <vt:lpwstr/>
  </property>
</Properties>
</file>